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2910" yWindow="375" windowWidth="20535" windowHeight="7635" tabRatio="863"/>
  </bookViews>
  <sheets>
    <sheet name="IPT Nivele de inv, profile" sheetId="9" r:id="rId1"/>
    <sheet name="IPT Grupe de varsta" sheetId="10" r:id="rId2"/>
    <sheet name="LICEAL Regiuni, judete, medii" sheetId="8" r:id="rId3"/>
    <sheet name="LICEAL 2017 2018" sheetId="12" r:id="rId4"/>
    <sheet name="LICEAL 2016 2017" sheetId="11" r:id="rId5"/>
    <sheet name="LICEAL 2015 2016 " sheetId="3" r:id="rId6"/>
    <sheet name="LICEAL 2014 2015" sheetId="4" r:id="rId7"/>
    <sheet name="LICEAL 2013 2014" sheetId="5" r:id="rId8"/>
    <sheet name="LICEAL 2012 2013" sheetId="6" r:id="rId9"/>
    <sheet name="LICEAL 2011 2012" sheetId="7" r:id="rId10"/>
  </sheets>
  <definedNames>
    <definedName name="_xlnm.Print_Titles" localSheetId="9">'LICEAL 2011 2012'!$4:$6</definedName>
    <definedName name="_xlnm.Print_Titles" localSheetId="8">'LICEAL 2012 2013'!$4:$6</definedName>
    <definedName name="_xlnm.Print_Titles" localSheetId="7">'LICEAL 2013 2014'!$4:$6</definedName>
    <definedName name="_xlnm.Print_Titles" localSheetId="6">'LICEAL 2014 2015'!$4:$6</definedName>
    <definedName name="_xlnm.Print_Titles" localSheetId="5">'LICEAL 2015 2016 '!$4:$6</definedName>
    <definedName name="_xlnm.Print_Titles" localSheetId="4">'LICEAL 2016 2017'!$4:$6</definedName>
    <definedName name="_xlnm.Print_Titles" localSheetId="3">'LICEAL 2017 2018'!$4:$6</definedName>
  </definedNames>
  <calcPr calcId="145621"/>
</workbook>
</file>

<file path=xl/calcChain.xml><?xml version="1.0" encoding="utf-8"?>
<calcChain xmlns="http://schemas.openxmlformats.org/spreadsheetml/2006/main">
  <c r="L118" i="10" l="1"/>
  <c r="M102" i="10"/>
  <c r="M103" i="10"/>
  <c r="M104" i="10"/>
  <c r="M105" i="10"/>
  <c r="M106" i="10"/>
  <c r="M107" i="10"/>
  <c r="M101" i="10"/>
  <c r="D101" i="10"/>
  <c r="E101" i="10"/>
  <c r="F101" i="10"/>
  <c r="G101" i="10"/>
  <c r="H101" i="10"/>
  <c r="I101" i="10"/>
  <c r="J101" i="10"/>
  <c r="K101" i="10"/>
  <c r="L101" i="10"/>
  <c r="D102" i="10"/>
  <c r="E102" i="10"/>
  <c r="F102" i="10"/>
  <c r="G102" i="10"/>
  <c r="H102" i="10"/>
  <c r="I102" i="10"/>
  <c r="J102" i="10"/>
  <c r="K102" i="10"/>
  <c r="L102" i="10"/>
  <c r="D103" i="10"/>
  <c r="E103" i="10"/>
  <c r="F103" i="10"/>
  <c r="G103" i="10"/>
  <c r="H103" i="10"/>
  <c r="I103" i="10"/>
  <c r="J103" i="10"/>
  <c r="K103" i="10"/>
  <c r="L103" i="10"/>
  <c r="D104" i="10"/>
  <c r="E104" i="10"/>
  <c r="F104" i="10"/>
  <c r="G104" i="10"/>
  <c r="H104" i="10"/>
  <c r="I104" i="10"/>
  <c r="J104" i="10"/>
  <c r="K104" i="10"/>
  <c r="L104" i="10"/>
  <c r="D105" i="10"/>
  <c r="E105" i="10"/>
  <c r="F105" i="10"/>
  <c r="G105" i="10"/>
  <c r="H105" i="10"/>
  <c r="I105" i="10"/>
  <c r="J105" i="10"/>
  <c r="K105" i="10"/>
  <c r="L105" i="10"/>
  <c r="D106" i="10"/>
  <c r="E106" i="10"/>
  <c r="F106" i="10"/>
  <c r="G106" i="10"/>
  <c r="H106" i="10"/>
  <c r="I106" i="10"/>
  <c r="J106" i="10"/>
  <c r="K106" i="10"/>
  <c r="L106" i="10"/>
  <c r="D107" i="10"/>
  <c r="E107" i="10"/>
  <c r="F107" i="10"/>
  <c r="G107" i="10"/>
  <c r="H107" i="10"/>
  <c r="I107" i="10"/>
  <c r="J107" i="10"/>
  <c r="K107" i="10"/>
  <c r="L107" i="10"/>
  <c r="C107" i="10"/>
  <c r="C106" i="10"/>
  <c r="C105" i="10"/>
  <c r="C104" i="10"/>
  <c r="C103" i="10"/>
  <c r="C102" i="10"/>
  <c r="C101" i="10"/>
  <c r="C39" i="10"/>
  <c r="Y46" i="10"/>
  <c r="BL25" i="9"/>
  <c r="BK25" i="9"/>
  <c r="BJ25" i="9"/>
  <c r="BH26" i="9"/>
  <c r="BI25" i="9"/>
  <c r="BH25" i="9"/>
  <c r="BG25" i="9"/>
  <c r="BH20" i="9"/>
  <c r="BG20" i="9"/>
  <c r="BF25" i="9"/>
  <c r="BE25" i="9"/>
  <c r="BE21" i="9"/>
  <c r="BD21" i="9"/>
  <c r="BD22" i="9"/>
  <c r="BD23" i="9"/>
  <c r="BD24" i="9"/>
  <c r="BD25" i="9"/>
  <c r="BD20" i="9"/>
  <c r="Y52" i="10"/>
  <c r="BF10" i="9"/>
  <c r="O53" i="10"/>
  <c r="P53" i="10"/>
  <c r="Q53" i="10"/>
  <c r="R53" i="10"/>
  <c r="S53" i="10"/>
  <c r="T53" i="10"/>
  <c r="U53" i="10"/>
  <c r="V53" i="10"/>
  <c r="W53" i="10"/>
  <c r="X53" i="10"/>
  <c r="D53" i="10"/>
  <c r="E53" i="10"/>
  <c r="F53" i="10"/>
  <c r="G53" i="10"/>
  <c r="H53" i="10"/>
  <c r="I53" i="10"/>
  <c r="J53" i="10"/>
  <c r="K53" i="10"/>
  <c r="L53" i="10"/>
  <c r="M53" i="10"/>
  <c r="Y49" i="10"/>
  <c r="Y50" i="10"/>
  <c r="Y48" i="10"/>
  <c r="P65" i="10"/>
  <c r="Q65" i="10"/>
  <c r="R65" i="10"/>
  <c r="S65" i="10"/>
  <c r="AI53" i="10"/>
  <c r="AH53" i="10"/>
  <c r="AG53" i="10"/>
  <c r="AF53" i="10"/>
  <c r="AE53" i="10"/>
  <c r="AD53" i="10"/>
  <c r="AC53" i="10"/>
  <c r="AB53" i="10"/>
  <c r="AA53" i="10"/>
  <c r="Z53" i="10"/>
  <c r="N52" i="10"/>
  <c r="C52" i="10"/>
  <c r="Y51" i="10"/>
  <c r="N51" i="10"/>
  <c r="C51" i="10"/>
  <c r="N50" i="10"/>
  <c r="C50" i="10"/>
  <c r="N49" i="10"/>
  <c r="C49" i="10"/>
  <c r="N48" i="10"/>
  <c r="C48" i="10"/>
  <c r="Y47" i="10"/>
  <c r="N47" i="10"/>
  <c r="C47" i="10"/>
  <c r="G157" i="12"/>
  <c r="F157" i="12"/>
  <c r="G156" i="12"/>
  <c r="F156" i="12"/>
  <c r="G155" i="12"/>
  <c r="F155" i="12"/>
  <c r="G154" i="12"/>
  <c r="F154" i="12"/>
  <c r="G153" i="12"/>
  <c r="F153" i="12"/>
  <c r="G152" i="12"/>
  <c r="F152" i="12"/>
  <c r="G151" i="12"/>
  <c r="F151" i="12"/>
  <c r="G150" i="12"/>
  <c r="F150" i="12"/>
  <c r="G149" i="12"/>
  <c r="F149" i="12"/>
  <c r="G148" i="12"/>
  <c r="F148" i="12"/>
  <c r="G147" i="12"/>
  <c r="F147" i="12"/>
  <c r="G146" i="12"/>
  <c r="F146" i="12"/>
  <c r="G145" i="12"/>
  <c r="F145" i="12"/>
  <c r="G144" i="12"/>
  <c r="F144" i="12"/>
  <c r="G143" i="12"/>
  <c r="F143" i="12"/>
  <c r="G142" i="12"/>
  <c r="F142" i="12"/>
  <c r="G141" i="12"/>
  <c r="F141" i="12"/>
  <c r="G140" i="12"/>
  <c r="F140" i="12"/>
  <c r="G139" i="12"/>
  <c r="F139" i="12"/>
  <c r="G138" i="12"/>
  <c r="F138" i="12"/>
  <c r="G137" i="12"/>
  <c r="F137" i="12"/>
  <c r="G136" i="12"/>
  <c r="F136" i="12"/>
  <c r="G135" i="12"/>
  <c r="F135" i="12"/>
  <c r="G134" i="12"/>
  <c r="F134" i="12"/>
  <c r="G133" i="12"/>
  <c r="F133" i="12"/>
  <c r="G132" i="12"/>
  <c r="F132" i="12"/>
  <c r="G131" i="12"/>
  <c r="F131" i="12"/>
  <c r="G130" i="12"/>
  <c r="F130" i="12"/>
  <c r="G129" i="12"/>
  <c r="F129" i="12"/>
  <c r="G128" i="12"/>
  <c r="F128" i="12"/>
  <c r="G127" i="12"/>
  <c r="F127" i="12"/>
  <c r="G126" i="12"/>
  <c r="F126" i="12"/>
  <c r="G125" i="12"/>
  <c r="F125" i="12"/>
  <c r="G124" i="12"/>
  <c r="F124" i="12"/>
  <c r="G123" i="12"/>
  <c r="F123" i="12"/>
  <c r="G122" i="12"/>
  <c r="F122" i="12"/>
  <c r="G121" i="12"/>
  <c r="F121" i="12"/>
  <c r="G120" i="12"/>
  <c r="F120" i="12"/>
  <c r="G119" i="12"/>
  <c r="F119" i="12"/>
  <c r="G118" i="12"/>
  <c r="F118" i="12"/>
  <c r="G117" i="12"/>
  <c r="F117" i="12"/>
  <c r="G116" i="12"/>
  <c r="F116" i="12"/>
  <c r="G115" i="12"/>
  <c r="F115" i="12"/>
  <c r="G114" i="12"/>
  <c r="F114" i="12"/>
  <c r="G113" i="12"/>
  <c r="F113" i="12"/>
  <c r="G112" i="12"/>
  <c r="F112" i="12"/>
  <c r="G111" i="12"/>
  <c r="F111" i="12"/>
  <c r="G110" i="12"/>
  <c r="F110" i="12"/>
  <c r="G109" i="12"/>
  <c r="F109" i="12"/>
  <c r="G108" i="12"/>
  <c r="F108" i="12"/>
  <c r="G107" i="12"/>
  <c r="F107" i="12"/>
  <c r="G106" i="12"/>
  <c r="F106" i="12"/>
  <c r="G105" i="12"/>
  <c r="F105" i="12"/>
  <c r="G104" i="12"/>
  <c r="F104" i="12"/>
  <c r="G103" i="12"/>
  <c r="F103" i="12"/>
  <c r="G102" i="12"/>
  <c r="F102" i="12"/>
  <c r="G101" i="12"/>
  <c r="F101" i="12"/>
  <c r="G100" i="12"/>
  <c r="F100" i="12"/>
  <c r="G99" i="12"/>
  <c r="F99" i="12"/>
  <c r="G98" i="12"/>
  <c r="F98" i="12"/>
  <c r="G97" i="12"/>
  <c r="F97" i="12"/>
  <c r="G96" i="12"/>
  <c r="F96" i="12"/>
  <c r="G95" i="12"/>
  <c r="F95" i="12"/>
  <c r="G94" i="12"/>
  <c r="F94" i="12"/>
  <c r="G93" i="12"/>
  <c r="F93" i="12"/>
  <c r="G92" i="12"/>
  <c r="F92" i="12"/>
  <c r="G91" i="12"/>
  <c r="F91" i="12"/>
  <c r="G90" i="12"/>
  <c r="F90" i="12"/>
  <c r="G89" i="12"/>
  <c r="F89" i="12"/>
  <c r="G88" i="12"/>
  <c r="F88" i="12"/>
  <c r="G87" i="12"/>
  <c r="F87" i="12"/>
  <c r="G86" i="12"/>
  <c r="F86" i="12"/>
  <c r="G85" i="12"/>
  <c r="F85" i="12"/>
  <c r="G84" i="12"/>
  <c r="F84" i="12"/>
  <c r="G83" i="12"/>
  <c r="F83" i="12"/>
  <c r="G82" i="12"/>
  <c r="F82" i="12"/>
  <c r="G81" i="12"/>
  <c r="F81" i="12"/>
  <c r="G80" i="12"/>
  <c r="F80" i="12"/>
  <c r="G79" i="12"/>
  <c r="F79" i="12"/>
  <c r="G78" i="12"/>
  <c r="F78" i="12"/>
  <c r="G77" i="12"/>
  <c r="F77" i="12"/>
  <c r="G76" i="12"/>
  <c r="F76" i="12"/>
  <c r="G75" i="12"/>
  <c r="F75" i="12"/>
  <c r="G74" i="12"/>
  <c r="F74" i="12"/>
  <c r="G73" i="12"/>
  <c r="F73" i="12"/>
  <c r="G72" i="12"/>
  <c r="F72" i="12"/>
  <c r="G71" i="12"/>
  <c r="F71" i="12"/>
  <c r="G70" i="12"/>
  <c r="F70" i="12"/>
  <c r="G69" i="12"/>
  <c r="F69" i="12"/>
  <c r="G68" i="12"/>
  <c r="F68" i="12"/>
  <c r="G67" i="12"/>
  <c r="F67" i="12"/>
  <c r="G66" i="12"/>
  <c r="F66" i="12"/>
  <c r="G65" i="12"/>
  <c r="F65" i="12"/>
  <c r="G64" i="12"/>
  <c r="F64" i="12"/>
  <c r="G63" i="12"/>
  <c r="F63" i="12"/>
  <c r="G62" i="12"/>
  <c r="F62" i="12"/>
  <c r="G61" i="12"/>
  <c r="F61" i="12"/>
  <c r="G60" i="12"/>
  <c r="F60" i="12"/>
  <c r="G59" i="12"/>
  <c r="F59" i="12"/>
  <c r="G58" i="12"/>
  <c r="F58" i="12"/>
  <c r="G57" i="12"/>
  <c r="F57" i="12"/>
  <c r="G56" i="12"/>
  <c r="F56" i="12"/>
  <c r="G55" i="12"/>
  <c r="F55" i="12"/>
  <c r="G54" i="12"/>
  <c r="F54" i="12"/>
  <c r="G53" i="12"/>
  <c r="F53" i="12"/>
  <c r="G52" i="12"/>
  <c r="F52" i="12"/>
  <c r="G51" i="12"/>
  <c r="F51" i="12"/>
  <c r="G50" i="12"/>
  <c r="F50" i="12"/>
  <c r="G49" i="12"/>
  <c r="F49" i="12"/>
  <c r="G48" i="12"/>
  <c r="F48" i="12"/>
  <c r="G47" i="12"/>
  <c r="F47" i="12"/>
  <c r="G46" i="12"/>
  <c r="F46" i="12"/>
  <c r="G45" i="12"/>
  <c r="F45" i="12"/>
  <c r="G44" i="12"/>
  <c r="F44" i="12"/>
  <c r="G43" i="12"/>
  <c r="F43" i="12"/>
  <c r="G42" i="12"/>
  <c r="F42" i="12"/>
  <c r="G41" i="12"/>
  <c r="F41" i="12"/>
  <c r="G40" i="12"/>
  <c r="F40" i="12"/>
  <c r="G39" i="12"/>
  <c r="F39" i="12"/>
  <c r="G38" i="12"/>
  <c r="F38" i="12"/>
  <c r="G37" i="12"/>
  <c r="F37" i="12"/>
  <c r="G36" i="12"/>
  <c r="F36" i="12"/>
  <c r="G35" i="12"/>
  <c r="F35" i="12"/>
  <c r="G34" i="12"/>
  <c r="F34" i="12"/>
  <c r="G33" i="12"/>
  <c r="F33" i="12"/>
  <c r="G32" i="12"/>
  <c r="F32" i="12"/>
  <c r="G31" i="12"/>
  <c r="F31" i="12"/>
  <c r="G30" i="12"/>
  <c r="F30" i="12"/>
  <c r="G29" i="12"/>
  <c r="F29" i="12"/>
  <c r="G28" i="12"/>
  <c r="F28" i="12"/>
  <c r="G27" i="12"/>
  <c r="F27" i="12"/>
  <c r="G26" i="12"/>
  <c r="F26" i="12"/>
  <c r="G25" i="12"/>
  <c r="F25" i="12"/>
  <c r="G24" i="12"/>
  <c r="F24" i="12"/>
  <c r="G23" i="12"/>
  <c r="F23" i="12"/>
  <c r="G22" i="12"/>
  <c r="F22" i="12"/>
  <c r="G21" i="12"/>
  <c r="F21" i="12"/>
  <c r="G20" i="12"/>
  <c r="F20" i="12"/>
  <c r="G19" i="12"/>
  <c r="F19" i="12"/>
  <c r="G18" i="12"/>
  <c r="F18" i="12"/>
  <c r="G17" i="12"/>
  <c r="F17" i="12"/>
  <c r="G16" i="12"/>
  <c r="F16" i="12"/>
  <c r="G15" i="12"/>
  <c r="F15" i="12"/>
  <c r="G14" i="12"/>
  <c r="F14" i="12"/>
  <c r="G13" i="12"/>
  <c r="F13" i="12"/>
  <c r="G12" i="12"/>
  <c r="F12" i="12"/>
  <c r="G11" i="12"/>
  <c r="F11" i="12"/>
  <c r="G10" i="12"/>
  <c r="F10" i="12"/>
  <c r="G9" i="12"/>
  <c r="F9" i="12"/>
  <c r="G8" i="12"/>
  <c r="F8" i="12"/>
  <c r="G7" i="12"/>
  <c r="F7" i="12"/>
  <c r="BF7" i="9"/>
  <c r="BH24" i="9"/>
  <c r="BG24" i="9"/>
  <c r="BE24" i="9"/>
  <c r="BH23" i="9"/>
  <c r="BG23" i="9"/>
  <c r="BE23" i="9"/>
  <c r="BH22" i="9"/>
  <c r="BG22" i="9"/>
  <c r="BE22" i="9"/>
  <c r="BH21" i="9"/>
  <c r="BG21" i="9"/>
  <c r="BK11" i="9"/>
  <c r="BJ11" i="9"/>
  <c r="BL11" i="9" s="1"/>
  <c r="BI11" i="9"/>
  <c r="BF11" i="9"/>
  <c r="BK10" i="9"/>
  <c r="BK24" i="9" s="1"/>
  <c r="BJ10" i="9"/>
  <c r="BK9" i="9"/>
  <c r="BK23" i="9" s="1"/>
  <c r="BJ9" i="9"/>
  <c r="BJ23" i="9" s="1"/>
  <c r="BI9" i="9"/>
  <c r="BF9" i="9"/>
  <c r="BK8" i="9"/>
  <c r="BK22" i="9" s="1"/>
  <c r="BJ8" i="9"/>
  <c r="BJ22" i="9" s="1"/>
  <c r="BI8" i="9"/>
  <c r="BF8" i="9"/>
  <c r="BF22" i="9" s="1"/>
  <c r="BK7" i="9"/>
  <c r="BK21" i="9" s="1"/>
  <c r="BJ7" i="9"/>
  <c r="BL7" i="9" s="1"/>
  <c r="BI7" i="9"/>
  <c r="BI6" i="9" s="1"/>
  <c r="BH6" i="9"/>
  <c r="BH12" i="9" s="1"/>
  <c r="BG6" i="9"/>
  <c r="BG12" i="9" s="1"/>
  <c r="BE6" i="9"/>
  <c r="BE12" i="9" s="1"/>
  <c r="BD6" i="9"/>
  <c r="BD12" i="9" s="1"/>
  <c r="BI12" i="9" l="1"/>
  <c r="N53" i="10"/>
  <c r="Y53" i="10"/>
  <c r="C53" i="10"/>
  <c r="BF6" i="9"/>
  <c r="BF12" i="9" s="1"/>
  <c r="BG26" i="9"/>
  <c r="BL10" i="9"/>
  <c r="BL24" i="9" s="1"/>
  <c r="BJ21" i="9"/>
  <c r="BE20" i="9"/>
  <c r="BL21" i="9"/>
  <c r="BE26" i="9"/>
  <c r="BD26" i="9"/>
  <c r="BI23" i="9"/>
  <c r="BK6" i="9"/>
  <c r="BF23" i="9"/>
  <c r="BI21" i="9"/>
  <c r="BF24" i="9"/>
  <c r="BI22" i="9"/>
  <c r="BI24" i="9"/>
  <c r="BJ6" i="9"/>
  <c r="BL8" i="9"/>
  <c r="BL22" i="9" s="1"/>
  <c r="BJ24" i="9"/>
  <c r="BF21" i="9"/>
  <c r="BL9" i="9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G145" i="8"/>
  <c r="G146" i="8"/>
  <c r="G147" i="8"/>
  <c r="G148" i="8"/>
  <c r="G149" i="8"/>
  <c r="G150" i="8"/>
  <c r="G151" i="8"/>
  <c r="G152" i="8"/>
  <c r="G153" i="8"/>
  <c r="G154" i="8"/>
  <c r="G155" i="8"/>
  <c r="G156" i="8"/>
  <c r="G6" i="8"/>
  <c r="F11" i="11"/>
  <c r="S64" i="10"/>
  <c r="R64" i="10"/>
  <c r="Q64" i="10"/>
  <c r="P64" i="10"/>
  <c r="L117" i="10"/>
  <c r="BC20" i="9"/>
  <c r="BB20" i="9"/>
  <c r="BA20" i="9"/>
  <c r="AZ20" i="9"/>
  <c r="AY20" i="9"/>
  <c r="AX20" i="9"/>
  <c r="AW20" i="9"/>
  <c r="AV21" i="9"/>
  <c r="AV20" i="9"/>
  <c r="AU21" i="9"/>
  <c r="AU22" i="9"/>
  <c r="AU23" i="9"/>
  <c r="AU24" i="9"/>
  <c r="AU25" i="9"/>
  <c r="AU20" i="9"/>
  <c r="F7" i="11"/>
  <c r="G157" i="11"/>
  <c r="F157" i="11"/>
  <c r="G156" i="11"/>
  <c r="F156" i="11"/>
  <c r="G155" i="11"/>
  <c r="F155" i="11"/>
  <c r="G154" i="11"/>
  <c r="F154" i="11"/>
  <c r="G153" i="11"/>
  <c r="F153" i="11"/>
  <c r="G152" i="11"/>
  <c r="F152" i="11"/>
  <c r="G151" i="11"/>
  <c r="F151" i="11"/>
  <c r="G150" i="11"/>
  <c r="F150" i="11"/>
  <c r="G149" i="11"/>
  <c r="F149" i="11"/>
  <c r="G148" i="11"/>
  <c r="F148" i="11"/>
  <c r="G147" i="11"/>
  <c r="F147" i="11"/>
  <c r="G146" i="11"/>
  <c r="F146" i="11"/>
  <c r="G145" i="11"/>
  <c r="F145" i="11"/>
  <c r="G144" i="11"/>
  <c r="F144" i="11"/>
  <c r="G143" i="11"/>
  <c r="F143" i="11"/>
  <c r="G142" i="11"/>
  <c r="F142" i="11"/>
  <c r="G141" i="11"/>
  <c r="F141" i="11"/>
  <c r="G140" i="11"/>
  <c r="F140" i="11"/>
  <c r="G139" i="11"/>
  <c r="F139" i="11"/>
  <c r="G138" i="11"/>
  <c r="F138" i="11"/>
  <c r="G137" i="11"/>
  <c r="F137" i="11"/>
  <c r="G136" i="11"/>
  <c r="F136" i="11"/>
  <c r="G135" i="11"/>
  <c r="F135" i="11"/>
  <c r="G134" i="11"/>
  <c r="F134" i="11"/>
  <c r="G133" i="11"/>
  <c r="F133" i="11"/>
  <c r="G132" i="11"/>
  <c r="F132" i="11"/>
  <c r="G131" i="11"/>
  <c r="F131" i="11"/>
  <c r="G130" i="11"/>
  <c r="F130" i="11"/>
  <c r="G129" i="11"/>
  <c r="F129" i="11"/>
  <c r="G128" i="11"/>
  <c r="F128" i="11"/>
  <c r="G127" i="11"/>
  <c r="F127" i="11"/>
  <c r="G126" i="11"/>
  <c r="F126" i="11"/>
  <c r="G125" i="11"/>
  <c r="F125" i="11"/>
  <c r="G124" i="11"/>
  <c r="F124" i="11"/>
  <c r="G123" i="11"/>
  <c r="F123" i="11"/>
  <c r="G122" i="11"/>
  <c r="F122" i="11"/>
  <c r="G121" i="11"/>
  <c r="F121" i="11"/>
  <c r="G120" i="11"/>
  <c r="F120" i="11"/>
  <c r="G119" i="11"/>
  <c r="F119" i="11"/>
  <c r="G118" i="11"/>
  <c r="F118" i="11"/>
  <c r="G117" i="11"/>
  <c r="F117" i="11"/>
  <c r="G116" i="11"/>
  <c r="F116" i="11"/>
  <c r="G115" i="11"/>
  <c r="F115" i="11"/>
  <c r="G114" i="11"/>
  <c r="F114" i="11"/>
  <c r="G113" i="11"/>
  <c r="F113" i="11"/>
  <c r="G112" i="11"/>
  <c r="F112" i="11"/>
  <c r="G111" i="11"/>
  <c r="F111" i="11"/>
  <c r="G110" i="11"/>
  <c r="F110" i="11"/>
  <c r="G109" i="11"/>
  <c r="F109" i="11"/>
  <c r="G108" i="11"/>
  <c r="F108" i="11"/>
  <c r="G107" i="11"/>
  <c r="F107" i="11"/>
  <c r="G106" i="11"/>
  <c r="F106" i="11"/>
  <c r="G105" i="11"/>
  <c r="F105" i="11"/>
  <c r="G104" i="11"/>
  <c r="F104" i="11"/>
  <c r="G103" i="11"/>
  <c r="F103" i="11"/>
  <c r="G102" i="11"/>
  <c r="F102" i="11"/>
  <c r="G101" i="11"/>
  <c r="F101" i="11"/>
  <c r="G100" i="11"/>
  <c r="F100" i="11"/>
  <c r="G99" i="11"/>
  <c r="F99" i="11"/>
  <c r="G98" i="11"/>
  <c r="F98" i="11"/>
  <c r="G97" i="11"/>
  <c r="F97" i="11"/>
  <c r="G96" i="11"/>
  <c r="F96" i="11"/>
  <c r="G95" i="11"/>
  <c r="F95" i="11"/>
  <c r="G94" i="11"/>
  <c r="F94" i="11"/>
  <c r="G93" i="11"/>
  <c r="F93" i="11"/>
  <c r="G92" i="11"/>
  <c r="F92" i="11"/>
  <c r="G91" i="11"/>
  <c r="F91" i="11"/>
  <c r="G90" i="11"/>
  <c r="F90" i="11"/>
  <c r="G89" i="11"/>
  <c r="F89" i="11"/>
  <c r="G88" i="11"/>
  <c r="F88" i="11"/>
  <c r="G87" i="11"/>
  <c r="F87" i="11"/>
  <c r="G86" i="11"/>
  <c r="F86" i="11"/>
  <c r="G85" i="11"/>
  <c r="F85" i="11"/>
  <c r="G84" i="11"/>
  <c r="F84" i="11"/>
  <c r="G83" i="11"/>
  <c r="F83" i="11"/>
  <c r="G82" i="11"/>
  <c r="F82" i="11"/>
  <c r="G81" i="11"/>
  <c r="F81" i="11"/>
  <c r="G80" i="11"/>
  <c r="F80" i="11"/>
  <c r="G79" i="11"/>
  <c r="F79" i="11"/>
  <c r="G78" i="11"/>
  <c r="F78" i="11"/>
  <c r="G77" i="11"/>
  <c r="F77" i="11"/>
  <c r="G76" i="11"/>
  <c r="F76" i="11"/>
  <c r="G75" i="11"/>
  <c r="F75" i="11"/>
  <c r="G74" i="11"/>
  <c r="F74" i="11"/>
  <c r="G73" i="11"/>
  <c r="F73" i="11"/>
  <c r="G72" i="11"/>
  <c r="F72" i="11"/>
  <c r="G71" i="11"/>
  <c r="F71" i="11"/>
  <c r="G70" i="11"/>
  <c r="F70" i="11"/>
  <c r="G69" i="11"/>
  <c r="F69" i="11"/>
  <c r="G68" i="11"/>
  <c r="F68" i="11"/>
  <c r="G67" i="11"/>
  <c r="F67" i="11"/>
  <c r="G66" i="11"/>
  <c r="F66" i="11"/>
  <c r="G65" i="11"/>
  <c r="F65" i="11"/>
  <c r="G64" i="11"/>
  <c r="F64" i="11"/>
  <c r="G63" i="11"/>
  <c r="F63" i="11"/>
  <c r="G62" i="11"/>
  <c r="F62" i="11"/>
  <c r="G61" i="11"/>
  <c r="F61" i="11"/>
  <c r="G60" i="11"/>
  <c r="F60" i="11"/>
  <c r="G59" i="11"/>
  <c r="F59" i="11"/>
  <c r="G58" i="11"/>
  <c r="F58" i="11"/>
  <c r="G57" i="11"/>
  <c r="F57" i="11"/>
  <c r="G56" i="11"/>
  <c r="F56" i="11"/>
  <c r="G55" i="11"/>
  <c r="F55" i="11"/>
  <c r="G54" i="11"/>
  <c r="F54" i="11"/>
  <c r="G53" i="11"/>
  <c r="F53" i="11"/>
  <c r="G52" i="11"/>
  <c r="F52" i="11"/>
  <c r="G51" i="11"/>
  <c r="F51" i="11"/>
  <c r="G50" i="11"/>
  <c r="F50" i="11"/>
  <c r="G49" i="11"/>
  <c r="F49" i="11"/>
  <c r="G48" i="11"/>
  <c r="F48" i="11"/>
  <c r="G47" i="11"/>
  <c r="F47" i="11"/>
  <c r="G46" i="11"/>
  <c r="F46" i="11"/>
  <c r="G45" i="11"/>
  <c r="F45" i="11"/>
  <c r="G44" i="11"/>
  <c r="F44" i="11"/>
  <c r="G43" i="11"/>
  <c r="F43" i="11"/>
  <c r="G42" i="11"/>
  <c r="F42" i="11"/>
  <c r="G41" i="11"/>
  <c r="F41" i="11"/>
  <c r="G40" i="11"/>
  <c r="F40" i="11"/>
  <c r="G39" i="11"/>
  <c r="F39" i="11"/>
  <c r="G38" i="11"/>
  <c r="F38" i="11"/>
  <c r="G37" i="11"/>
  <c r="F37" i="11"/>
  <c r="G36" i="11"/>
  <c r="F36" i="11"/>
  <c r="G35" i="11"/>
  <c r="F35" i="11"/>
  <c r="G34" i="11"/>
  <c r="F34" i="11"/>
  <c r="G33" i="11"/>
  <c r="F33" i="11"/>
  <c r="G32" i="11"/>
  <c r="F32" i="11"/>
  <c r="G31" i="11"/>
  <c r="F31" i="11"/>
  <c r="G30" i="11"/>
  <c r="F30" i="11"/>
  <c r="G29" i="11"/>
  <c r="F29" i="11"/>
  <c r="G28" i="11"/>
  <c r="F28" i="11"/>
  <c r="G27" i="11"/>
  <c r="F27" i="11"/>
  <c r="G26" i="11"/>
  <c r="F26" i="11"/>
  <c r="G25" i="11"/>
  <c r="F25" i="11"/>
  <c r="G24" i="11"/>
  <c r="F24" i="11"/>
  <c r="G23" i="11"/>
  <c r="F23" i="11"/>
  <c r="G22" i="11"/>
  <c r="F22" i="11"/>
  <c r="G21" i="11"/>
  <c r="F21" i="11"/>
  <c r="G20" i="11"/>
  <c r="F20" i="11"/>
  <c r="G19" i="11"/>
  <c r="F19" i="1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G10" i="11"/>
  <c r="F10" i="11"/>
  <c r="G9" i="11"/>
  <c r="F9" i="11"/>
  <c r="G8" i="11"/>
  <c r="F8" i="11"/>
  <c r="G7" i="11"/>
  <c r="AI46" i="10"/>
  <c r="AH46" i="10"/>
  <c r="AG46" i="10"/>
  <c r="AF46" i="10"/>
  <c r="AE46" i="10"/>
  <c r="AD46" i="10"/>
  <c r="AC46" i="10"/>
  <c r="AB46" i="10"/>
  <c r="AA46" i="10"/>
  <c r="Z46" i="10"/>
  <c r="X46" i="10"/>
  <c r="W46" i="10"/>
  <c r="V46" i="10"/>
  <c r="U46" i="10"/>
  <c r="T46" i="10"/>
  <c r="S46" i="10"/>
  <c r="R46" i="10"/>
  <c r="Q46" i="10"/>
  <c r="P46" i="10"/>
  <c r="O46" i="10"/>
  <c r="M46" i="10"/>
  <c r="L46" i="10"/>
  <c r="K46" i="10"/>
  <c r="J46" i="10"/>
  <c r="I46" i="10"/>
  <c r="H46" i="10"/>
  <c r="G46" i="10"/>
  <c r="F46" i="10"/>
  <c r="E46" i="10"/>
  <c r="D46" i="10"/>
  <c r="Y45" i="10"/>
  <c r="N45" i="10"/>
  <c r="C45" i="10"/>
  <c r="J99" i="10" s="1"/>
  <c r="Y44" i="10"/>
  <c r="N44" i="10"/>
  <c r="C44" i="10"/>
  <c r="E98" i="10" s="1"/>
  <c r="Y43" i="10"/>
  <c r="N43" i="10"/>
  <c r="C43" i="10"/>
  <c r="F97" i="10" s="1"/>
  <c r="Y42" i="10"/>
  <c r="N42" i="10"/>
  <c r="C42" i="10"/>
  <c r="E96" i="10" s="1"/>
  <c r="Y41" i="10"/>
  <c r="N41" i="10"/>
  <c r="C41" i="10"/>
  <c r="H95" i="10" s="1"/>
  <c r="Y40" i="10"/>
  <c r="N40" i="10"/>
  <c r="C40" i="10"/>
  <c r="L94" i="10" s="1"/>
  <c r="AY25" i="9"/>
  <c r="AX25" i="9"/>
  <c r="AW25" i="9"/>
  <c r="AV25" i="9"/>
  <c r="AY24" i="9"/>
  <c r="AX24" i="9"/>
  <c r="AV24" i="9"/>
  <c r="AY23" i="9"/>
  <c r="AX23" i="9"/>
  <c r="AV23" i="9"/>
  <c r="AY22" i="9"/>
  <c r="AX22" i="9"/>
  <c r="AV22" i="9"/>
  <c r="AY21" i="9"/>
  <c r="AX21" i="9"/>
  <c r="BB11" i="9"/>
  <c r="BB25" i="9" s="1"/>
  <c r="BA11" i="9"/>
  <c r="AZ11" i="9"/>
  <c r="AW11" i="9"/>
  <c r="BB10" i="9"/>
  <c r="BB24" i="9" s="1"/>
  <c r="BA10" i="9"/>
  <c r="AZ10" i="9"/>
  <c r="AW10" i="9"/>
  <c r="AZ24" i="9" s="1"/>
  <c r="BB9" i="9"/>
  <c r="BB23" i="9" s="1"/>
  <c r="BA9" i="9"/>
  <c r="BA23" i="9" s="1"/>
  <c r="AZ9" i="9"/>
  <c r="AW9" i="9"/>
  <c r="AW23" i="9" s="1"/>
  <c r="BB8" i="9"/>
  <c r="BB22" i="9" s="1"/>
  <c r="BA8" i="9"/>
  <c r="AZ8" i="9"/>
  <c r="AW8" i="9"/>
  <c r="AW22" i="9" s="1"/>
  <c r="BB7" i="9"/>
  <c r="BB21" i="9" s="1"/>
  <c r="BA7" i="9"/>
  <c r="AZ7" i="9"/>
  <c r="AW7" i="9"/>
  <c r="AW21" i="9" s="1"/>
  <c r="AY6" i="9"/>
  <c r="AY12" i="9" s="1"/>
  <c r="AX6" i="9"/>
  <c r="AX12" i="9" s="1"/>
  <c r="AV6" i="9"/>
  <c r="AU6" i="9"/>
  <c r="BI26" i="9" l="1"/>
  <c r="E95" i="10"/>
  <c r="C95" i="10"/>
  <c r="K95" i="10"/>
  <c r="I95" i="10"/>
  <c r="F95" i="10"/>
  <c r="D94" i="10"/>
  <c r="K94" i="10"/>
  <c r="G97" i="10"/>
  <c r="J94" i="10"/>
  <c r="C97" i="10"/>
  <c r="E97" i="10"/>
  <c r="I94" i="10"/>
  <c r="L98" i="10"/>
  <c r="D97" i="10"/>
  <c r="H94" i="10"/>
  <c r="K98" i="10"/>
  <c r="G94" i="10"/>
  <c r="D98" i="10"/>
  <c r="F94" i="10"/>
  <c r="L97" i="10"/>
  <c r="G95" i="10"/>
  <c r="C94" i="10"/>
  <c r="E94" i="10"/>
  <c r="K97" i="10"/>
  <c r="I97" i="10"/>
  <c r="I99" i="10"/>
  <c r="J98" i="10"/>
  <c r="L96" i="10"/>
  <c r="D96" i="10"/>
  <c r="C98" i="10"/>
  <c r="H99" i="10"/>
  <c r="I98" i="10"/>
  <c r="J97" i="10"/>
  <c r="K96" i="10"/>
  <c r="L95" i="10"/>
  <c r="D95" i="10"/>
  <c r="J96" i="10"/>
  <c r="C99" i="10"/>
  <c r="G99" i="10"/>
  <c r="H98" i="10"/>
  <c r="F99" i="10"/>
  <c r="G98" i="10"/>
  <c r="H97" i="10"/>
  <c r="I96" i="10"/>
  <c r="J95" i="10"/>
  <c r="E99" i="10"/>
  <c r="F98" i="10"/>
  <c r="H96" i="10"/>
  <c r="L99" i="10"/>
  <c r="D99" i="10"/>
  <c r="G96" i="10"/>
  <c r="K99" i="10"/>
  <c r="F96" i="10"/>
  <c r="C96" i="10"/>
  <c r="BI20" i="9"/>
  <c r="BF20" i="9"/>
  <c r="BF26" i="9"/>
  <c r="BK12" i="9"/>
  <c r="BK26" i="9" s="1"/>
  <c r="BK20" i="9"/>
  <c r="BL6" i="9"/>
  <c r="BL23" i="9"/>
  <c r="BJ12" i="9"/>
  <c r="BJ26" i="9" s="1"/>
  <c r="BJ20" i="9"/>
  <c r="BC10" i="9"/>
  <c r="BC24" i="9" s="1"/>
  <c r="AW24" i="9"/>
  <c r="N46" i="10"/>
  <c r="C46" i="10"/>
  <c r="BC8" i="9"/>
  <c r="BC22" i="9"/>
  <c r="AZ25" i="9"/>
  <c r="BC11" i="9"/>
  <c r="BC25" i="9" s="1"/>
  <c r="BA24" i="9"/>
  <c r="BA25" i="9"/>
  <c r="AZ6" i="9"/>
  <c r="AZ12" i="9" s="1"/>
  <c r="AZ21" i="9"/>
  <c r="BC7" i="9"/>
  <c r="BC21" i="9" s="1"/>
  <c r="AU12" i="9"/>
  <c r="AX26" i="9" s="1"/>
  <c r="AZ22" i="9"/>
  <c r="BA21" i="9"/>
  <c r="AU26" i="9"/>
  <c r="BA22" i="9"/>
  <c r="AZ23" i="9"/>
  <c r="AV12" i="9"/>
  <c r="AW6" i="9"/>
  <c r="BB6" i="9"/>
  <c r="BC9" i="9"/>
  <c r="BC23" i="9" s="1"/>
  <c r="BA6" i="9"/>
  <c r="D39" i="10"/>
  <c r="E39" i="10"/>
  <c r="F39" i="10"/>
  <c r="G39" i="10"/>
  <c r="H39" i="10"/>
  <c r="I39" i="10"/>
  <c r="J39" i="10"/>
  <c r="K39" i="10"/>
  <c r="L39" i="10"/>
  <c r="M39" i="10"/>
  <c r="O39" i="10"/>
  <c r="P39" i="10"/>
  <c r="Q39" i="10"/>
  <c r="R39" i="10"/>
  <c r="S39" i="10"/>
  <c r="T39" i="10"/>
  <c r="U39" i="10"/>
  <c r="V39" i="10"/>
  <c r="W39" i="10"/>
  <c r="X39" i="10"/>
  <c r="Z39" i="10"/>
  <c r="AA39" i="10"/>
  <c r="AB39" i="10"/>
  <c r="AC39" i="10"/>
  <c r="AD39" i="10"/>
  <c r="AE39" i="10"/>
  <c r="AF39" i="10"/>
  <c r="AG39" i="10"/>
  <c r="AH39" i="10"/>
  <c r="AI39" i="10"/>
  <c r="Y38" i="10"/>
  <c r="N38" i="10"/>
  <c r="C38" i="10"/>
  <c r="C92" i="10" s="1"/>
  <c r="Y37" i="10"/>
  <c r="N37" i="10"/>
  <c r="C37" i="10"/>
  <c r="C91" i="10" s="1"/>
  <c r="N34" i="10"/>
  <c r="N35" i="10"/>
  <c r="N36" i="10"/>
  <c r="Y33" i="10"/>
  <c r="Y34" i="10"/>
  <c r="Y35" i="10"/>
  <c r="Y36" i="10"/>
  <c r="N33" i="10"/>
  <c r="C34" i="10"/>
  <c r="C88" i="10" s="1"/>
  <c r="C35" i="10"/>
  <c r="C89" i="10" s="1"/>
  <c r="C36" i="10"/>
  <c r="C90" i="10" s="1"/>
  <c r="C33" i="10"/>
  <c r="C87" i="10" s="1"/>
  <c r="X32" i="10"/>
  <c r="W32" i="10"/>
  <c r="V32" i="10"/>
  <c r="U32" i="10"/>
  <c r="T32" i="10"/>
  <c r="S32" i="10"/>
  <c r="R32" i="10"/>
  <c r="Q32" i="10"/>
  <c r="P32" i="10"/>
  <c r="O32" i="10"/>
  <c r="M32" i="10"/>
  <c r="L32" i="10"/>
  <c r="K32" i="10"/>
  <c r="J32" i="10"/>
  <c r="I32" i="10"/>
  <c r="H32" i="10"/>
  <c r="G32" i="10"/>
  <c r="F32" i="10"/>
  <c r="E32" i="10"/>
  <c r="D32" i="10"/>
  <c r="AI31" i="10"/>
  <c r="AH31" i="10"/>
  <c r="AG31" i="10"/>
  <c r="AF31" i="10"/>
  <c r="AE31" i="10"/>
  <c r="AD31" i="10"/>
  <c r="AC31" i="10"/>
  <c r="AB31" i="10"/>
  <c r="AA31" i="10"/>
  <c r="Z31" i="10"/>
  <c r="N31" i="10"/>
  <c r="C31" i="10"/>
  <c r="C85" i="10" s="1"/>
  <c r="AI30" i="10"/>
  <c r="AH30" i="10"/>
  <c r="AG30" i="10"/>
  <c r="AF30" i="10"/>
  <c r="AE30" i="10"/>
  <c r="AD30" i="10"/>
  <c r="AC30" i="10"/>
  <c r="AB30" i="10"/>
  <c r="AA30" i="10"/>
  <c r="Z30" i="10"/>
  <c r="N30" i="10"/>
  <c r="C30" i="10"/>
  <c r="C84" i="10" s="1"/>
  <c r="AI29" i="10"/>
  <c r="AH29" i="10"/>
  <c r="AG29" i="10"/>
  <c r="AF29" i="10"/>
  <c r="AE29" i="10"/>
  <c r="AD29" i="10"/>
  <c r="AC29" i="10"/>
  <c r="AB29" i="10"/>
  <c r="AA29" i="10"/>
  <c r="Z29" i="10"/>
  <c r="N29" i="10"/>
  <c r="C29" i="10"/>
  <c r="C83" i="10" s="1"/>
  <c r="AI28" i="10"/>
  <c r="AH28" i="10"/>
  <c r="AG28" i="10"/>
  <c r="AF28" i="10"/>
  <c r="AE28" i="10"/>
  <c r="AD28" i="10"/>
  <c r="AC28" i="10"/>
  <c r="AB28" i="10"/>
  <c r="AA28" i="10"/>
  <c r="Z28" i="10"/>
  <c r="N28" i="10"/>
  <c r="C28" i="10"/>
  <c r="C82" i="10" s="1"/>
  <c r="AI27" i="10"/>
  <c r="AH27" i="10"/>
  <c r="AG27" i="10"/>
  <c r="AF27" i="10"/>
  <c r="AE27" i="10"/>
  <c r="AD27" i="10"/>
  <c r="AC27" i="10"/>
  <c r="AB27" i="10"/>
  <c r="AA27" i="10"/>
  <c r="Z27" i="10"/>
  <c r="N27" i="10"/>
  <c r="C27" i="10"/>
  <c r="C81" i="10" s="1"/>
  <c r="AI26" i="10"/>
  <c r="AH26" i="10"/>
  <c r="AG26" i="10"/>
  <c r="AF26" i="10"/>
  <c r="AE26" i="10"/>
  <c r="AD26" i="10"/>
  <c r="AC26" i="10"/>
  <c r="AB26" i="10"/>
  <c r="AA26" i="10"/>
  <c r="Z26" i="10"/>
  <c r="N26" i="10"/>
  <c r="C26" i="10"/>
  <c r="K80" i="10" s="1"/>
  <c r="X24" i="10"/>
  <c r="X25" i="10" s="1"/>
  <c r="W24" i="10"/>
  <c r="W25" i="10" s="1"/>
  <c r="V24" i="10"/>
  <c r="V25" i="10" s="1"/>
  <c r="U24" i="10"/>
  <c r="U25" i="10" s="1"/>
  <c r="T24" i="10"/>
  <c r="T25" i="10" s="1"/>
  <c r="S24" i="10"/>
  <c r="S25" i="10" s="1"/>
  <c r="R24" i="10"/>
  <c r="R25" i="10" s="1"/>
  <c r="Q24" i="10"/>
  <c r="Q25" i="10" s="1"/>
  <c r="P24" i="10"/>
  <c r="P25" i="10" s="1"/>
  <c r="O24" i="10"/>
  <c r="M24" i="10"/>
  <c r="M25" i="10" s="1"/>
  <c r="L24" i="10"/>
  <c r="L25" i="10" s="1"/>
  <c r="K24" i="10"/>
  <c r="J24" i="10"/>
  <c r="I24" i="10"/>
  <c r="H24" i="10"/>
  <c r="G24" i="10"/>
  <c r="F24" i="10"/>
  <c r="E24" i="10"/>
  <c r="D24" i="10"/>
  <c r="D25" i="10" s="1"/>
  <c r="AI23" i="10"/>
  <c r="AH23" i="10"/>
  <c r="AG23" i="10"/>
  <c r="AF23" i="10"/>
  <c r="AE23" i="10"/>
  <c r="AD23" i="10"/>
  <c r="AC23" i="10"/>
  <c r="AB23" i="10"/>
  <c r="AA23" i="10"/>
  <c r="Z23" i="10"/>
  <c r="N23" i="10"/>
  <c r="C23" i="10"/>
  <c r="F77" i="10" s="1"/>
  <c r="AI22" i="10"/>
  <c r="AH22" i="10"/>
  <c r="AG22" i="10"/>
  <c r="AF22" i="10"/>
  <c r="AE22" i="10"/>
  <c r="AD22" i="10"/>
  <c r="AC22" i="10"/>
  <c r="AB22" i="10"/>
  <c r="AA22" i="10"/>
  <c r="Z22" i="10"/>
  <c r="N22" i="10"/>
  <c r="C22" i="10"/>
  <c r="G76" i="10" s="1"/>
  <c r="AI21" i="10"/>
  <c r="AH21" i="10"/>
  <c r="AG21" i="10"/>
  <c r="AF21" i="10"/>
  <c r="AE21" i="10"/>
  <c r="AD21" i="10"/>
  <c r="AC21" i="10"/>
  <c r="AB21" i="10"/>
  <c r="AA21" i="10"/>
  <c r="Z21" i="10"/>
  <c r="N21" i="10"/>
  <c r="C21" i="10"/>
  <c r="I75" i="10" s="1"/>
  <c r="AI20" i="10"/>
  <c r="AH20" i="10"/>
  <c r="AG20" i="10"/>
  <c r="AF20" i="10"/>
  <c r="AE20" i="10"/>
  <c r="AD20" i="10"/>
  <c r="AC20" i="10"/>
  <c r="AB20" i="10"/>
  <c r="AA20" i="10"/>
  <c r="Z20" i="10"/>
  <c r="N20" i="10"/>
  <c r="C20" i="10"/>
  <c r="H74" i="10" s="1"/>
  <c r="AI19" i="10"/>
  <c r="AH19" i="10"/>
  <c r="AG19" i="10"/>
  <c r="AF19" i="10"/>
  <c r="AE19" i="10"/>
  <c r="AD19" i="10"/>
  <c r="AC19" i="10"/>
  <c r="AB19" i="10"/>
  <c r="AA19" i="10"/>
  <c r="Z19" i="10"/>
  <c r="N19" i="10"/>
  <c r="C19" i="10"/>
  <c r="C73" i="10" s="1"/>
  <c r="X17" i="10"/>
  <c r="X18" i="10" s="1"/>
  <c r="W17" i="10"/>
  <c r="W18" i="10" s="1"/>
  <c r="V17" i="10"/>
  <c r="V18" i="10" s="1"/>
  <c r="U17" i="10"/>
  <c r="U18" i="10" s="1"/>
  <c r="T17" i="10"/>
  <c r="T18" i="10" s="1"/>
  <c r="S17" i="10"/>
  <c r="R17" i="10"/>
  <c r="Q17" i="10"/>
  <c r="Q18" i="10" s="1"/>
  <c r="P17" i="10"/>
  <c r="P18" i="10" s="1"/>
  <c r="O17" i="10"/>
  <c r="O18" i="10" s="1"/>
  <c r="M17" i="10"/>
  <c r="L17" i="10"/>
  <c r="K17" i="10"/>
  <c r="K18" i="10" s="1"/>
  <c r="J17" i="10"/>
  <c r="I17" i="10"/>
  <c r="H17" i="10"/>
  <c r="H18" i="10" s="1"/>
  <c r="G17" i="10"/>
  <c r="G18" i="10" s="1"/>
  <c r="F17" i="10"/>
  <c r="F18" i="10" s="1"/>
  <c r="E17" i="10"/>
  <c r="D17" i="10"/>
  <c r="AI16" i="10"/>
  <c r="AH16" i="10"/>
  <c r="AG16" i="10"/>
  <c r="AF16" i="10"/>
  <c r="AE16" i="10"/>
  <c r="AD16" i="10"/>
  <c r="AC16" i="10"/>
  <c r="AB16" i="10"/>
  <c r="AA16" i="10"/>
  <c r="Z16" i="10"/>
  <c r="N16" i="10"/>
  <c r="C16" i="10"/>
  <c r="C70" i="10" s="1"/>
  <c r="AI15" i="10"/>
  <c r="AH15" i="10"/>
  <c r="AG15" i="10"/>
  <c r="AF15" i="10"/>
  <c r="AE15" i="10"/>
  <c r="AD15" i="10"/>
  <c r="AC15" i="10"/>
  <c r="AB15" i="10"/>
  <c r="AA15" i="10"/>
  <c r="Z15" i="10"/>
  <c r="N15" i="10"/>
  <c r="C15" i="10"/>
  <c r="C69" i="10" s="1"/>
  <c r="AI14" i="10"/>
  <c r="AH14" i="10"/>
  <c r="AG14" i="10"/>
  <c r="AF14" i="10"/>
  <c r="AE14" i="10"/>
  <c r="AD14" i="10"/>
  <c r="AC14" i="10"/>
  <c r="AB14" i="10"/>
  <c r="AA14" i="10"/>
  <c r="Z14" i="10"/>
  <c r="N14" i="10"/>
  <c r="C14" i="10"/>
  <c r="C68" i="10" s="1"/>
  <c r="AI13" i="10"/>
  <c r="AH13" i="10"/>
  <c r="AG13" i="10"/>
  <c r="AF13" i="10"/>
  <c r="AE13" i="10"/>
  <c r="AD13" i="10"/>
  <c r="AC13" i="10"/>
  <c r="AB13" i="10"/>
  <c r="AA13" i="10"/>
  <c r="Z13" i="10"/>
  <c r="N13" i="10"/>
  <c r="C13" i="10"/>
  <c r="C67" i="10" s="1"/>
  <c r="AI12" i="10"/>
  <c r="AH12" i="10"/>
  <c r="AG12" i="10"/>
  <c r="AF12" i="10"/>
  <c r="AE12" i="10"/>
  <c r="AD12" i="10"/>
  <c r="AC12" i="10"/>
  <c r="AB12" i="10"/>
  <c r="AA12" i="10"/>
  <c r="Z12" i="10"/>
  <c r="N12" i="10"/>
  <c r="C12" i="10"/>
  <c r="C66" i="10" s="1"/>
  <c r="X11" i="10"/>
  <c r="W11" i="10"/>
  <c r="V11" i="10"/>
  <c r="U11" i="10"/>
  <c r="T11" i="10"/>
  <c r="S11" i="10"/>
  <c r="R11" i="10"/>
  <c r="Q11" i="10"/>
  <c r="P11" i="10"/>
  <c r="O11" i="10"/>
  <c r="M11" i="10"/>
  <c r="L11" i="10"/>
  <c r="K11" i="10"/>
  <c r="J11" i="10"/>
  <c r="I11" i="10"/>
  <c r="H11" i="10"/>
  <c r="G11" i="10"/>
  <c r="F11" i="10"/>
  <c r="E11" i="10"/>
  <c r="D11" i="10"/>
  <c r="AI10" i="10"/>
  <c r="AH10" i="10"/>
  <c r="AG10" i="10"/>
  <c r="AF10" i="10"/>
  <c r="AE10" i="10"/>
  <c r="AD10" i="10"/>
  <c r="AC10" i="10"/>
  <c r="AB10" i="10"/>
  <c r="AA10" i="10"/>
  <c r="Z10" i="10"/>
  <c r="N10" i="10"/>
  <c r="C10" i="10"/>
  <c r="C64" i="10" s="1"/>
  <c r="AI9" i="10"/>
  <c r="AH9" i="10"/>
  <c r="AG9" i="10"/>
  <c r="AF9" i="10"/>
  <c r="AE9" i="10"/>
  <c r="AD9" i="10"/>
  <c r="AC9" i="10"/>
  <c r="AB9" i="10"/>
  <c r="AA9" i="10"/>
  <c r="Z9" i="10"/>
  <c r="N9" i="10"/>
  <c r="C9" i="10"/>
  <c r="C63" i="10" s="1"/>
  <c r="AI8" i="10"/>
  <c r="AH8" i="10"/>
  <c r="AG8" i="10"/>
  <c r="AF8" i="10"/>
  <c r="AE8" i="10"/>
  <c r="AD8" i="10"/>
  <c r="AC8" i="10"/>
  <c r="AB8" i="10"/>
  <c r="AA8" i="10"/>
  <c r="Z8" i="10"/>
  <c r="N8" i="10"/>
  <c r="C8" i="10"/>
  <c r="C62" i="10" s="1"/>
  <c r="AI7" i="10"/>
  <c r="AH7" i="10"/>
  <c r="AG7" i="10"/>
  <c r="AF7" i="10"/>
  <c r="AE7" i="10"/>
  <c r="AD7" i="10"/>
  <c r="AC7" i="10"/>
  <c r="AB7" i="10"/>
  <c r="AA7" i="10"/>
  <c r="Z7" i="10"/>
  <c r="N7" i="10"/>
  <c r="C7" i="10"/>
  <c r="C61" i="10" s="1"/>
  <c r="AI6" i="10"/>
  <c r="AH6" i="10"/>
  <c r="AG6" i="10"/>
  <c r="AF6" i="10"/>
  <c r="AE6" i="10"/>
  <c r="AD6" i="10"/>
  <c r="AC6" i="10"/>
  <c r="AB6" i="10"/>
  <c r="AA6" i="10"/>
  <c r="Z6" i="10"/>
  <c r="N6" i="10"/>
  <c r="C6" i="10"/>
  <c r="C60" i="10" s="1"/>
  <c r="AI5" i="10"/>
  <c r="AH5" i="10"/>
  <c r="AG5" i="10"/>
  <c r="AF5" i="10"/>
  <c r="AE5" i="10"/>
  <c r="AD5" i="10"/>
  <c r="AC5" i="10"/>
  <c r="AB5" i="10"/>
  <c r="AA5" i="10"/>
  <c r="Z5" i="10"/>
  <c r="N5" i="10"/>
  <c r="C5" i="10"/>
  <c r="C59" i="10" s="1"/>
  <c r="M94" i="10" l="1"/>
  <c r="M97" i="10"/>
  <c r="M98" i="10"/>
  <c r="M95" i="10"/>
  <c r="M96" i="10"/>
  <c r="M99" i="10"/>
  <c r="I100" i="10"/>
  <c r="J100" i="10"/>
  <c r="K100" i="10"/>
  <c r="D100" i="10"/>
  <c r="L100" i="10"/>
  <c r="E100" i="10"/>
  <c r="C100" i="10"/>
  <c r="F100" i="10"/>
  <c r="G100" i="10"/>
  <c r="H100" i="10"/>
  <c r="BL12" i="9"/>
  <c r="BL26" i="9" s="1"/>
  <c r="BL20" i="9"/>
  <c r="BA12" i="9"/>
  <c r="BA26" i="9" s="1"/>
  <c r="AY26" i="9"/>
  <c r="AV26" i="9"/>
  <c r="BB12" i="9"/>
  <c r="BB26" i="9" s="1"/>
  <c r="BC6" i="9"/>
  <c r="AW12" i="9"/>
  <c r="AA24" i="10"/>
  <c r="AI32" i="10"/>
  <c r="K84" i="10"/>
  <c r="F82" i="10"/>
  <c r="N39" i="10"/>
  <c r="L91" i="10"/>
  <c r="J84" i="10"/>
  <c r="E82" i="10"/>
  <c r="K91" i="10"/>
  <c r="I84" i="10"/>
  <c r="L80" i="10"/>
  <c r="AB24" i="10"/>
  <c r="AF32" i="10"/>
  <c r="J91" i="10"/>
  <c r="H84" i="10"/>
  <c r="H80" i="10"/>
  <c r="AG32" i="10"/>
  <c r="I91" i="10"/>
  <c r="D84" i="10"/>
  <c r="G80" i="10"/>
  <c r="E91" i="10"/>
  <c r="K82" i="10"/>
  <c r="F80" i="10"/>
  <c r="D91" i="10"/>
  <c r="J82" i="10"/>
  <c r="E80" i="10"/>
  <c r="L84" i="10"/>
  <c r="I82" i="10"/>
  <c r="D80" i="10"/>
  <c r="H91" i="10"/>
  <c r="G84" i="10"/>
  <c r="D82" i="10"/>
  <c r="AE17" i="10"/>
  <c r="L82" i="10"/>
  <c r="AC32" i="10"/>
  <c r="Y39" i="10"/>
  <c r="AC17" i="10"/>
  <c r="AE24" i="10"/>
  <c r="C32" i="10"/>
  <c r="H86" i="10" s="1"/>
  <c r="C77" i="10"/>
  <c r="F92" i="10"/>
  <c r="G91" i="10"/>
  <c r="H90" i="10"/>
  <c r="I89" i="10"/>
  <c r="J88" i="10"/>
  <c r="K87" i="10"/>
  <c r="E85" i="10"/>
  <c r="F84" i="10"/>
  <c r="G83" i="10"/>
  <c r="H82" i="10"/>
  <c r="I81" i="10"/>
  <c r="J80" i="10"/>
  <c r="E77" i="10"/>
  <c r="F76" i="10"/>
  <c r="G74" i="10"/>
  <c r="H73" i="10"/>
  <c r="K70" i="10"/>
  <c r="L69" i="10"/>
  <c r="D69" i="10"/>
  <c r="E68" i="10"/>
  <c r="F67" i="10"/>
  <c r="G66" i="10"/>
  <c r="I64" i="10"/>
  <c r="J63" i="10"/>
  <c r="K62" i="10"/>
  <c r="L61" i="10"/>
  <c r="D61" i="10"/>
  <c r="E60" i="10"/>
  <c r="F59" i="10"/>
  <c r="H75" i="10"/>
  <c r="Z11" i="10"/>
  <c r="AH11" i="10"/>
  <c r="AF24" i="10"/>
  <c r="E92" i="10"/>
  <c r="F91" i="10"/>
  <c r="G90" i="10"/>
  <c r="H89" i="10"/>
  <c r="I88" i="10"/>
  <c r="J87" i="10"/>
  <c r="L85" i="10"/>
  <c r="D85" i="10"/>
  <c r="E84" i="10"/>
  <c r="F83" i="10"/>
  <c r="G82" i="10"/>
  <c r="H81" i="10"/>
  <c r="I80" i="10"/>
  <c r="L77" i="10"/>
  <c r="D77" i="10"/>
  <c r="E76" i="10"/>
  <c r="F74" i="10"/>
  <c r="G73" i="10"/>
  <c r="J70" i="10"/>
  <c r="K69" i="10"/>
  <c r="L68" i="10"/>
  <c r="D68" i="10"/>
  <c r="E67" i="10"/>
  <c r="F66" i="10"/>
  <c r="H64" i="10"/>
  <c r="I63" i="10"/>
  <c r="J62" i="10"/>
  <c r="K61" i="10"/>
  <c r="L60" i="10"/>
  <c r="D60" i="10"/>
  <c r="E59" i="10"/>
  <c r="G75" i="10"/>
  <c r="AA17" i="10"/>
  <c r="AI17" i="10"/>
  <c r="AB32" i="10"/>
  <c r="L92" i="10"/>
  <c r="D92" i="10"/>
  <c r="F90" i="10"/>
  <c r="G89" i="10"/>
  <c r="H88" i="10"/>
  <c r="I87" i="10"/>
  <c r="K85" i="10"/>
  <c r="E83" i="10"/>
  <c r="G81" i="10"/>
  <c r="K77" i="10"/>
  <c r="L76" i="10"/>
  <c r="D76" i="10"/>
  <c r="E74" i="10"/>
  <c r="F73" i="10"/>
  <c r="I70" i="10"/>
  <c r="J69" i="10"/>
  <c r="K68" i="10"/>
  <c r="L67" i="10"/>
  <c r="D67" i="10"/>
  <c r="E66" i="10"/>
  <c r="G64" i="10"/>
  <c r="H63" i="10"/>
  <c r="I62" i="10"/>
  <c r="J61" i="10"/>
  <c r="K60" i="10"/>
  <c r="L59" i="10"/>
  <c r="D59" i="10"/>
  <c r="F75" i="10"/>
  <c r="K92" i="10"/>
  <c r="E90" i="10"/>
  <c r="F89" i="10"/>
  <c r="G88" i="10"/>
  <c r="H87" i="10"/>
  <c r="J85" i="10"/>
  <c r="L83" i="10"/>
  <c r="D83" i="10"/>
  <c r="F81" i="10"/>
  <c r="J77" i="10"/>
  <c r="K76" i="10"/>
  <c r="L74" i="10"/>
  <c r="D74" i="10"/>
  <c r="E73" i="10"/>
  <c r="H70" i="10"/>
  <c r="I69" i="10"/>
  <c r="J68" i="10"/>
  <c r="K67" i="10"/>
  <c r="L66" i="10"/>
  <c r="D66" i="10"/>
  <c r="F64" i="10"/>
  <c r="G63" i="10"/>
  <c r="H62" i="10"/>
  <c r="I61" i="10"/>
  <c r="J60" i="10"/>
  <c r="K59" i="10"/>
  <c r="C75" i="10"/>
  <c r="E75" i="10"/>
  <c r="J92" i="10"/>
  <c r="L90" i="10"/>
  <c r="D90" i="10"/>
  <c r="E89" i="10"/>
  <c r="F88" i="10"/>
  <c r="G87" i="10"/>
  <c r="I85" i="10"/>
  <c r="K83" i="10"/>
  <c r="E81" i="10"/>
  <c r="I77" i="10"/>
  <c r="J76" i="10"/>
  <c r="K74" i="10"/>
  <c r="L73" i="10"/>
  <c r="D73" i="10"/>
  <c r="G70" i="10"/>
  <c r="H69" i="10"/>
  <c r="I68" i="10"/>
  <c r="J67" i="10"/>
  <c r="K66" i="10"/>
  <c r="E64" i="10"/>
  <c r="F63" i="10"/>
  <c r="G62" i="10"/>
  <c r="H61" i="10"/>
  <c r="I60" i="10"/>
  <c r="J59" i="10"/>
  <c r="L75" i="10"/>
  <c r="D75" i="10"/>
  <c r="AB11" i="10"/>
  <c r="I92" i="10"/>
  <c r="K90" i="10"/>
  <c r="L89" i="10"/>
  <c r="D89" i="10"/>
  <c r="E88" i="10"/>
  <c r="F87" i="10"/>
  <c r="H85" i="10"/>
  <c r="J83" i="10"/>
  <c r="L81" i="10"/>
  <c r="D81" i="10"/>
  <c r="H77" i="10"/>
  <c r="I76" i="10"/>
  <c r="J74" i="10"/>
  <c r="K73" i="10"/>
  <c r="F70" i="10"/>
  <c r="G69" i="10"/>
  <c r="H68" i="10"/>
  <c r="I67" i="10"/>
  <c r="J66" i="10"/>
  <c r="L64" i="10"/>
  <c r="D64" i="10"/>
  <c r="E63" i="10"/>
  <c r="F62" i="10"/>
  <c r="G61" i="10"/>
  <c r="H60" i="10"/>
  <c r="I59" i="10"/>
  <c r="K75" i="10"/>
  <c r="C74" i="10"/>
  <c r="H92" i="10"/>
  <c r="J90" i="10"/>
  <c r="K89" i="10"/>
  <c r="L88" i="10"/>
  <c r="D88" i="10"/>
  <c r="E87" i="10"/>
  <c r="G85" i="10"/>
  <c r="I83" i="10"/>
  <c r="K81" i="10"/>
  <c r="G77" i="10"/>
  <c r="H76" i="10"/>
  <c r="I74" i="10"/>
  <c r="J73" i="10"/>
  <c r="E70" i="10"/>
  <c r="F69" i="10"/>
  <c r="G68" i="10"/>
  <c r="H67" i="10"/>
  <c r="I66" i="10"/>
  <c r="K64" i="10"/>
  <c r="L63" i="10"/>
  <c r="D63" i="10"/>
  <c r="E62" i="10"/>
  <c r="F61" i="10"/>
  <c r="G60" i="10"/>
  <c r="H59" i="10"/>
  <c r="J75" i="10"/>
  <c r="C76" i="10"/>
  <c r="G92" i="10"/>
  <c r="I90" i="10"/>
  <c r="J89" i="10"/>
  <c r="K88" i="10"/>
  <c r="L87" i="10"/>
  <c r="D87" i="10"/>
  <c r="F85" i="10"/>
  <c r="H83" i="10"/>
  <c r="J81" i="10"/>
  <c r="I73" i="10"/>
  <c r="L70" i="10"/>
  <c r="D70" i="10"/>
  <c r="E69" i="10"/>
  <c r="F68" i="10"/>
  <c r="G67" i="10"/>
  <c r="H66" i="10"/>
  <c r="J64" i="10"/>
  <c r="K63" i="10"/>
  <c r="L62" i="10"/>
  <c r="D62" i="10"/>
  <c r="E61" i="10"/>
  <c r="F60" i="10"/>
  <c r="G59" i="10"/>
  <c r="AG24" i="10"/>
  <c r="Z32" i="10"/>
  <c r="AC11" i="10"/>
  <c r="AA32" i="10"/>
  <c r="AI25" i="10"/>
  <c r="N24" i="10"/>
  <c r="N25" i="10" s="1"/>
  <c r="C80" i="10"/>
  <c r="AD17" i="10"/>
  <c r="AD32" i="10"/>
  <c r="AF17" i="10"/>
  <c r="Y6" i="10"/>
  <c r="AG11" i="10"/>
  <c r="AB18" i="10"/>
  <c r="AH32" i="10"/>
  <c r="Y10" i="10"/>
  <c r="Y14" i="10"/>
  <c r="Y16" i="10"/>
  <c r="Y15" i="10"/>
  <c r="Y19" i="10"/>
  <c r="Y23" i="10"/>
  <c r="N32" i="10"/>
  <c r="AI11" i="10"/>
  <c r="R18" i="10"/>
  <c r="AC18" i="10" s="1"/>
  <c r="C24" i="10"/>
  <c r="AH24" i="10"/>
  <c r="O25" i="10"/>
  <c r="Z25" i="10" s="1"/>
  <c r="Y5" i="10"/>
  <c r="Y9" i="10"/>
  <c r="Y13" i="10"/>
  <c r="C17" i="10"/>
  <c r="C18" i="10" s="1"/>
  <c r="F72" i="10" s="1"/>
  <c r="AH17" i="10"/>
  <c r="S18" i="10"/>
  <c r="AD18" i="10" s="1"/>
  <c r="AH25" i="10"/>
  <c r="AI24" i="10"/>
  <c r="Y26" i="10"/>
  <c r="Y28" i="10"/>
  <c r="Y30" i="10"/>
  <c r="I18" i="10"/>
  <c r="Y20" i="10"/>
  <c r="Y22" i="10"/>
  <c r="E25" i="10"/>
  <c r="J18" i="10"/>
  <c r="F25" i="10"/>
  <c r="C11" i="10"/>
  <c r="C65" i="10" s="1"/>
  <c r="AE11" i="10"/>
  <c r="N11" i="10"/>
  <c r="AC24" i="10"/>
  <c r="G25" i="10"/>
  <c r="AC25" i="10" s="1"/>
  <c r="Y29" i="10"/>
  <c r="Y8" i="10"/>
  <c r="AF11" i="10"/>
  <c r="AD11" i="10"/>
  <c r="AB17" i="10"/>
  <c r="Y21" i="10"/>
  <c r="AD24" i="10"/>
  <c r="Z24" i="10"/>
  <c r="H25" i="10"/>
  <c r="AE32" i="10"/>
  <c r="I25" i="10"/>
  <c r="Y27" i="10"/>
  <c r="Y31" i="10"/>
  <c r="Y7" i="10"/>
  <c r="AA11" i="10"/>
  <c r="Y12" i="10"/>
  <c r="AG17" i="10"/>
  <c r="AG18" i="10"/>
  <c r="E18" i="10"/>
  <c r="M18" i="10"/>
  <c r="K25" i="10"/>
  <c r="N17" i="10"/>
  <c r="N18" i="10" s="1"/>
  <c r="L18" i="10"/>
  <c r="J25" i="10"/>
  <c r="D18" i="10"/>
  <c r="Z17" i="10"/>
  <c r="M100" i="10" l="1"/>
  <c r="J86" i="10"/>
  <c r="AZ26" i="9"/>
  <c r="AW26" i="9"/>
  <c r="BC12" i="9"/>
  <c r="BC26" i="9" s="1"/>
  <c r="M80" i="10"/>
  <c r="M87" i="10"/>
  <c r="C86" i="10"/>
  <c r="M69" i="10"/>
  <c r="G86" i="10"/>
  <c r="M81" i="10"/>
  <c r="M73" i="10"/>
  <c r="H65" i="10"/>
  <c r="G65" i="10"/>
  <c r="E65" i="10"/>
  <c r="M62" i="10"/>
  <c r="E71" i="10"/>
  <c r="M74" i="10"/>
  <c r="M64" i="10"/>
  <c r="M90" i="10"/>
  <c r="M91" i="10"/>
  <c r="J65" i="10"/>
  <c r="L65" i="10"/>
  <c r="S59" i="10" s="1"/>
  <c r="M70" i="10"/>
  <c r="M63" i="10"/>
  <c r="D71" i="10"/>
  <c r="F86" i="10"/>
  <c r="M85" i="10"/>
  <c r="L86" i="10"/>
  <c r="S62" i="10" s="1"/>
  <c r="M89" i="10"/>
  <c r="I86" i="10"/>
  <c r="M59" i="10"/>
  <c r="M67" i="10"/>
  <c r="M84" i="10"/>
  <c r="D86" i="10"/>
  <c r="M66" i="10"/>
  <c r="M60" i="10"/>
  <c r="M68" i="10"/>
  <c r="F71" i="10"/>
  <c r="M92" i="10"/>
  <c r="K86" i="10"/>
  <c r="M88" i="10"/>
  <c r="H71" i="10"/>
  <c r="M82" i="10"/>
  <c r="D65" i="10"/>
  <c r="F65" i="10"/>
  <c r="M61" i="10"/>
  <c r="M83" i="10"/>
  <c r="AD25" i="10"/>
  <c r="C25" i="10"/>
  <c r="F79" i="10" s="1"/>
  <c r="H78" i="10"/>
  <c r="I78" i="10"/>
  <c r="L71" i="10"/>
  <c r="C93" i="10"/>
  <c r="F93" i="10"/>
  <c r="G93" i="10"/>
  <c r="I71" i="10"/>
  <c r="H93" i="10"/>
  <c r="AA18" i="10"/>
  <c r="D72" i="10"/>
  <c r="M76" i="10"/>
  <c r="K65" i="10"/>
  <c r="G71" i="10"/>
  <c r="D78" i="10"/>
  <c r="K93" i="10"/>
  <c r="I65" i="10"/>
  <c r="AA25" i="10"/>
  <c r="AH18" i="10"/>
  <c r="K72" i="10"/>
  <c r="Y24" i="10"/>
  <c r="AG25" i="10"/>
  <c r="AE18" i="10"/>
  <c r="H72" i="10"/>
  <c r="AI18" i="10"/>
  <c r="L72" i="10"/>
  <c r="S60" i="10" s="1"/>
  <c r="AE25" i="10"/>
  <c r="AB25" i="10"/>
  <c r="E86" i="10"/>
  <c r="L78" i="10"/>
  <c r="E93" i="10"/>
  <c r="G78" i="10"/>
  <c r="E72" i="10"/>
  <c r="AF18" i="10"/>
  <c r="I72" i="10"/>
  <c r="K71" i="10"/>
  <c r="J78" i="10"/>
  <c r="M75" i="10"/>
  <c r="J71" i="10"/>
  <c r="J93" i="10"/>
  <c r="R63" i="10" s="1"/>
  <c r="J72" i="10"/>
  <c r="G72" i="10"/>
  <c r="I93" i="10"/>
  <c r="K78" i="10"/>
  <c r="F78" i="10"/>
  <c r="AF25" i="10"/>
  <c r="E78" i="10"/>
  <c r="D93" i="10"/>
  <c r="M77" i="10"/>
  <c r="L93" i="10"/>
  <c r="S63" i="10" s="1"/>
  <c r="Z18" i="10"/>
  <c r="C72" i="10"/>
  <c r="C71" i="10"/>
  <c r="Y32" i="10"/>
  <c r="C78" i="10"/>
  <c r="Y11" i="10"/>
  <c r="Y17" i="10"/>
  <c r="P60" i="10" l="1"/>
  <c r="R62" i="10"/>
  <c r="P59" i="10"/>
  <c r="Q60" i="10"/>
  <c r="P62" i="10"/>
  <c r="Q63" i="10"/>
  <c r="P63" i="10"/>
  <c r="Q59" i="10"/>
  <c r="R59" i="10"/>
  <c r="Q62" i="10"/>
  <c r="R60" i="10"/>
  <c r="M65" i="10"/>
  <c r="M86" i="10"/>
  <c r="M71" i="10"/>
  <c r="E79" i="10"/>
  <c r="J79" i="10"/>
  <c r="H79" i="10"/>
  <c r="Y25" i="10"/>
  <c r="D79" i="10"/>
  <c r="M72" i="10"/>
  <c r="M78" i="10"/>
  <c r="I79" i="10"/>
  <c r="M93" i="10"/>
  <c r="Y18" i="10"/>
  <c r="C79" i="10"/>
  <c r="L79" i="10"/>
  <c r="S61" i="10" s="1"/>
  <c r="K79" i="10"/>
  <c r="G79" i="10"/>
  <c r="Q61" i="10" l="1"/>
  <c r="P61" i="10"/>
  <c r="R61" i="10"/>
  <c r="M79" i="10"/>
  <c r="AE11" i="9" l="1"/>
  <c r="AJ11" i="9"/>
  <c r="AJ25" i="9" s="1"/>
  <c r="AI11" i="9"/>
  <c r="AH11" i="9"/>
  <c r="AR6" i="9"/>
  <c r="AS6" i="9"/>
  <c r="AT6" i="9"/>
  <c r="AI6" i="9"/>
  <c r="AJ6" i="9"/>
  <c r="AK6" i="9"/>
  <c r="Z6" i="9"/>
  <c r="AA6" i="9"/>
  <c r="AB6" i="9"/>
  <c r="C6" i="9"/>
  <c r="D6" i="9"/>
  <c r="E6" i="9"/>
  <c r="F6" i="9"/>
  <c r="G6" i="9"/>
  <c r="H6" i="9"/>
  <c r="I6" i="9"/>
  <c r="J6" i="9"/>
  <c r="B6" i="9"/>
  <c r="F23" i="9"/>
  <c r="I8" i="9"/>
  <c r="I22" i="9" s="1"/>
  <c r="I7" i="9"/>
  <c r="I21" i="9" s="1"/>
  <c r="H9" i="9"/>
  <c r="H23" i="9" s="1"/>
  <c r="E22" i="9"/>
  <c r="H7" i="9"/>
  <c r="H21" i="9" s="1"/>
  <c r="L6" i="9"/>
  <c r="M6" i="9"/>
  <c r="N6" i="9"/>
  <c r="O6" i="9"/>
  <c r="P6" i="9"/>
  <c r="Q6" i="9"/>
  <c r="R6" i="9"/>
  <c r="S6" i="9"/>
  <c r="K6" i="9"/>
  <c r="R9" i="9"/>
  <c r="R23" i="9" s="1"/>
  <c r="Q9" i="9"/>
  <c r="Q23" i="9" s="1"/>
  <c r="Q8" i="9"/>
  <c r="Q22" i="9" s="1"/>
  <c r="N21" i="9"/>
  <c r="V6" i="9"/>
  <c r="X6" i="9"/>
  <c r="Y6" i="9"/>
  <c r="W6" i="9"/>
  <c r="AA8" i="9"/>
  <c r="AA22" i="9" s="1"/>
  <c r="X21" i="9"/>
  <c r="Y9" i="9"/>
  <c r="Z7" i="9"/>
  <c r="Z21" i="9" s="1"/>
  <c r="AD6" i="9"/>
  <c r="AE6" i="9"/>
  <c r="AF6" i="9"/>
  <c r="AI20" i="9" s="1"/>
  <c r="AG6" i="9"/>
  <c r="AH6" i="9"/>
  <c r="AC6" i="9"/>
  <c r="AC12" i="9" s="1"/>
  <c r="AC25" i="9" s="1"/>
  <c r="AG20" i="9"/>
  <c r="AQ6" i="9"/>
  <c r="AP6" i="9"/>
  <c r="AP12" i="9" s="1"/>
  <c r="AO6" i="9"/>
  <c r="AO12" i="9" s="1"/>
  <c r="AM6" i="9"/>
  <c r="AN6" i="9"/>
  <c r="AL6" i="9"/>
  <c r="AM20" i="9" s="1"/>
  <c r="AP25" i="9"/>
  <c r="AO25" i="9"/>
  <c r="AM25" i="9"/>
  <c r="AG25" i="9"/>
  <c r="AF25" i="9"/>
  <c r="AD25" i="9"/>
  <c r="AP24" i="9"/>
  <c r="AO24" i="9"/>
  <c r="AM24" i="9"/>
  <c r="AG24" i="9"/>
  <c r="AF24" i="9"/>
  <c r="AD24" i="9"/>
  <c r="X24" i="9"/>
  <c r="W24" i="9"/>
  <c r="U24" i="9"/>
  <c r="O24" i="9"/>
  <c r="N24" i="9"/>
  <c r="L24" i="9"/>
  <c r="F24" i="9"/>
  <c r="E24" i="9"/>
  <c r="C24" i="9"/>
  <c r="AP23" i="9"/>
  <c r="AO23" i="9"/>
  <c r="AM23" i="9"/>
  <c r="AG23" i="9"/>
  <c r="AF23" i="9"/>
  <c r="AD23" i="9"/>
  <c r="X23" i="9"/>
  <c r="W23" i="9"/>
  <c r="U23" i="9"/>
  <c r="N23" i="9"/>
  <c r="L23" i="9"/>
  <c r="C23" i="9"/>
  <c r="AP22" i="9"/>
  <c r="AO22" i="9"/>
  <c r="AM22" i="9"/>
  <c r="AG22" i="9"/>
  <c r="AF22" i="9"/>
  <c r="AD22" i="9"/>
  <c r="U22" i="9"/>
  <c r="O22" i="9"/>
  <c r="L22" i="9"/>
  <c r="C22" i="9"/>
  <c r="AP21" i="9"/>
  <c r="AO21" i="9"/>
  <c r="AM21" i="9"/>
  <c r="AG21" i="9"/>
  <c r="AF21" i="9"/>
  <c r="AD21" i="9"/>
  <c r="U21" i="9"/>
  <c r="O21" i="9"/>
  <c r="L21" i="9"/>
  <c r="F21" i="9"/>
  <c r="C21" i="9"/>
  <c r="AM12" i="9"/>
  <c r="AL12" i="9"/>
  <c r="AL20" i="9" s="1"/>
  <c r="AG12" i="9"/>
  <c r="AF12" i="9"/>
  <c r="X12" i="9"/>
  <c r="AS11" i="9"/>
  <c r="AS25" i="9" s="1"/>
  <c r="AR11" i="9"/>
  <c r="AR25" i="9" s="1"/>
  <c r="AQ11" i="9"/>
  <c r="AN11" i="9"/>
  <c r="AN25" i="9" s="1"/>
  <c r="AI25" i="9"/>
  <c r="AE25" i="9"/>
  <c r="AA11" i="9"/>
  <c r="AA25" i="9" s="1"/>
  <c r="O12" i="9"/>
  <c r="F12" i="9"/>
  <c r="AS10" i="9"/>
  <c r="AS24" i="9" s="1"/>
  <c r="AR10" i="9"/>
  <c r="AQ10" i="9"/>
  <c r="AN10" i="9"/>
  <c r="AN24" i="9" s="1"/>
  <c r="AJ10" i="9"/>
  <c r="AJ24" i="9" s="1"/>
  <c r="AI10" i="9"/>
  <c r="AI24" i="9" s="1"/>
  <c r="AH10" i="9"/>
  <c r="AE10" i="9"/>
  <c r="AA10" i="9"/>
  <c r="AA24" i="9" s="1"/>
  <c r="Z10" i="9"/>
  <c r="Z24" i="9" s="1"/>
  <c r="Y10" i="9"/>
  <c r="V10" i="9"/>
  <c r="V24" i="9" s="1"/>
  <c r="R10" i="9"/>
  <c r="R24" i="9" s="1"/>
  <c r="Q10" i="9"/>
  <c r="Q24" i="9" s="1"/>
  <c r="P10" i="9"/>
  <c r="M10" i="9"/>
  <c r="M24" i="9" s="1"/>
  <c r="I10" i="9"/>
  <c r="I24" i="9" s="1"/>
  <c r="H10" i="9"/>
  <c r="H24" i="9" s="1"/>
  <c r="G10" i="9"/>
  <c r="D10" i="9"/>
  <c r="D24" i="9" s="1"/>
  <c r="AS9" i="9"/>
  <c r="AS23" i="9" s="1"/>
  <c r="AR9" i="9"/>
  <c r="AR23" i="9" s="1"/>
  <c r="AQ9" i="9"/>
  <c r="AN9" i="9"/>
  <c r="AN23" i="9" s="1"/>
  <c r="AJ9" i="9"/>
  <c r="AJ23" i="9" s="1"/>
  <c r="AI9" i="9"/>
  <c r="AI23" i="9" s="1"/>
  <c r="AH9" i="9"/>
  <c r="AE9" i="9"/>
  <c r="AE23" i="9" s="1"/>
  <c r="AA9" i="9"/>
  <c r="AA23" i="9" s="1"/>
  <c r="Z9" i="9"/>
  <c r="Z23" i="9" s="1"/>
  <c r="V9" i="9"/>
  <c r="M9" i="9"/>
  <c r="M23" i="9" s="1"/>
  <c r="I9" i="9"/>
  <c r="I23" i="9" s="1"/>
  <c r="D9" i="9"/>
  <c r="D23" i="9" s="1"/>
  <c r="AS8" i="9"/>
  <c r="AS22" i="9" s="1"/>
  <c r="AR8" i="9"/>
  <c r="AR22" i="9" s="1"/>
  <c r="AQ8" i="9"/>
  <c r="AN8" i="9"/>
  <c r="AN22" i="9" s="1"/>
  <c r="AJ8" i="9"/>
  <c r="AJ22" i="9" s="1"/>
  <c r="AI8" i="9"/>
  <c r="AI22" i="9" s="1"/>
  <c r="AH8" i="9"/>
  <c r="AE8" i="9"/>
  <c r="AE22" i="9" s="1"/>
  <c r="Z8" i="9"/>
  <c r="Z22" i="9" s="1"/>
  <c r="V8" i="9"/>
  <c r="R8" i="9"/>
  <c r="R22" i="9" s="1"/>
  <c r="P8" i="9"/>
  <c r="M8" i="9"/>
  <c r="M22" i="9" s="1"/>
  <c r="D8" i="9"/>
  <c r="AS7" i="9"/>
  <c r="AS21" i="9" s="1"/>
  <c r="AR7" i="9"/>
  <c r="AR21" i="9" s="1"/>
  <c r="AQ7" i="9"/>
  <c r="AN7" i="9"/>
  <c r="AN21" i="9" s="1"/>
  <c r="AJ7" i="9"/>
  <c r="AJ21" i="9" s="1"/>
  <c r="AI7" i="9"/>
  <c r="AI21" i="9" s="1"/>
  <c r="AH7" i="9"/>
  <c r="AE7" i="9"/>
  <c r="AE21" i="9" s="1"/>
  <c r="V7" i="9"/>
  <c r="V21" i="9" s="1"/>
  <c r="R7" i="9"/>
  <c r="R21" i="9" s="1"/>
  <c r="M7" i="9"/>
  <c r="M21" i="9" s="1"/>
  <c r="D7" i="9"/>
  <c r="AN20" i="9"/>
  <c r="U6" i="9"/>
  <c r="T6" i="9"/>
  <c r="W20" i="9" s="1"/>
  <c r="Q20" i="9"/>
  <c r="R20" i="9"/>
  <c r="H20" i="9"/>
  <c r="F20" i="9"/>
  <c r="AH12" i="9" l="1"/>
  <c r="AH24" i="9"/>
  <c r="E20" i="9"/>
  <c r="F22" i="9"/>
  <c r="E21" i="9"/>
  <c r="E23" i="9"/>
  <c r="G8" i="9"/>
  <c r="G22" i="9" s="1"/>
  <c r="G7" i="9"/>
  <c r="G21" i="9" s="1"/>
  <c r="H8" i="9"/>
  <c r="H22" i="9" s="1"/>
  <c r="G9" i="9"/>
  <c r="J9" i="9" s="1"/>
  <c r="J23" i="9" s="1"/>
  <c r="N20" i="9"/>
  <c r="O23" i="9"/>
  <c r="P7" i="9"/>
  <c r="S7" i="9" s="1"/>
  <c r="S21" i="9" s="1"/>
  <c r="N22" i="9"/>
  <c r="Q7" i="9"/>
  <c r="Q21" i="9" s="1"/>
  <c r="P9" i="9"/>
  <c r="P23" i="9" s="1"/>
  <c r="W12" i="9"/>
  <c r="AA7" i="9"/>
  <c r="AA21" i="9" s="1"/>
  <c r="Y8" i="9"/>
  <c r="AB8" i="9" s="1"/>
  <c r="AB22" i="9" s="1"/>
  <c r="X22" i="9"/>
  <c r="W22" i="9"/>
  <c r="Y7" i="9"/>
  <c r="AB7" i="9" s="1"/>
  <c r="AB21" i="9" s="1"/>
  <c r="W21" i="9"/>
  <c r="AF20" i="9"/>
  <c r="AO20" i="9"/>
  <c r="AP20" i="9"/>
  <c r="AS20" i="9"/>
  <c r="AR12" i="9"/>
  <c r="AR26" i="9" s="1"/>
  <c r="AO26" i="9"/>
  <c r="L25" i="9"/>
  <c r="Y21" i="9"/>
  <c r="S8" i="9"/>
  <c r="S22" i="9" s="1"/>
  <c r="S20" i="9"/>
  <c r="E25" i="9"/>
  <c r="AP26" i="9"/>
  <c r="AJ12" i="9"/>
  <c r="AQ22" i="9"/>
  <c r="O20" i="9"/>
  <c r="AT10" i="9"/>
  <c r="AT24" i="9" s="1"/>
  <c r="P11" i="9"/>
  <c r="P12" i="9" s="1"/>
  <c r="AL21" i="9"/>
  <c r="AH22" i="9"/>
  <c r="AA12" i="9"/>
  <c r="J10" i="9"/>
  <c r="J24" i="9" s="1"/>
  <c r="R11" i="9"/>
  <c r="R25" i="9" s="1"/>
  <c r="U12" i="9"/>
  <c r="X26" i="9" s="1"/>
  <c r="AT9" i="9"/>
  <c r="C25" i="9"/>
  <c r="V11" i="9"/>
  <c r="V25" i="9" s="1"/>
  <c r="AK11" i="9"/>
  <c r="AK25" i="9" s="1"/>
  <c r="L20" i="9"/>
  <c r="AQ25" i="9"/>
  <c r="AK10" i="9"/>
  <c r="AK24" i="9" s="1"/>
  <c r="AB9" i="9"/>
  <c r="AB23" i="9" s="1"/>
  <c r="AQ24" i="9"/>
  <c r="AK9" i="9"/>
  <c r="AK23" i="9" s="1"/>
  <c r="G24" i="9"/>
  <c r="U25" i="9"/>
  <c r="AI12" i="9"/>
  <c r="AQ21" i="9"/>
  <c r="S9" i="9"/>
  <c r="S23" i="9" s="1"/>
  <c r="Y24" i="9"/>
  <c r="G11" i="9"/>
  <c r="G12" i="9" s="1"/>
  <c r="X25" i="9"/>
  <c r="U20" i="9"/>
  <c r="Y23" i="9"/>
  <c r="AQ23" i="9"/>
  <c r="AQ12" i="9"/>
  <c r="P21" i="9"/>
  <c r="AT7" i="9"/>
  <c r="AT21" i="9" s="1"/>
  <c r="L12" i="9"/>
  <c r="O26" i="9" s="1"/>
  <c r="Z20" i="9"/>
  <c r="AH21" i="9"/>
  <c r="P24" i="9"/>
  <c r="D11" i="9"/>
  <c r="D25" i="9" s="1"/>
  <c r="AH25" i="9"/>
  <c r="E12" i="9"/>
  <c r="AM26" i="9"/>
  <c r="X20" i="9"/>
  <c r="AT23" i="9"/>
  <c r="AK8" i="9"/>
  <c r="AK22" i="9" s="1"/>
  <c r="N12" i="9"/>
  <c r="AL23" i="9"/>
  <c r="AK7" i="9"/>
  <c r="AK21" i="9" s="1"/>
  <c r="S10" i="9"/>
  <c r="S24" i="9" s="1"/>
  <c r="M11" i="9"/>
  <c r="AT11" i="9"/>
  <c r="AT25" i="9" s="1"/>
  <c r="AN12" i="9"/>
  <c r="AN26" i="9" s="1"/>
  <c r="D21" i="9"/>
  <c r="V22" i="9"/>
  <c r="AL22" i="9"/>
  <c r="AR24" i="9"/>
  <c r="F25" i="9"/>
  <c r="N25" i="9"/>
  <c r="AL25" i="9"/>
  <c r="AF26" i="9"/>
  <c r="C20" i="9"/>
  <c r="AA20" i="9"/>
  <c r="AQ20" i="9"/>
  <c r="AC21" i="9"/>
  <c r="AC24" i="9"/>
  <c r="O25" i="9"/>
  <c r="W25" i="9"/>
  <c r="P22" i="9"/>
  <c r="AH23" i="9"/>
  <c r="AL24" i="9"/>
  <c r="G20" i="9"/>
  <c r="AT8" i="9"/>
  <c r="AT22" i="9" s="1"/>
  <c r="H11" i="9"/>
  <c r="H25" i="9" s="1"/>
  <c r="Y11" i="9"/>
  <c r="C12" i="9"/>
  <c r="K12" i="9"/>
  <c r="AC20" i="9"/>
  <c r="AE24" i="9"/>
  <c r="B12" i="9"/>
  <c r="I11" i="9"/>
  <c r="I25" i="9" s="1"/>
  <c r="Q11" i="9"/>
  <c r="Q25" i="9" s="1"/>
  <c r="Z11" i="9"/>
  <c r="Z25" i="9" s="1"/>
  <c r="T12" i="9"/>
  <c r="AD20" i="9"/>
  <c r="AB10" i="9"/>
  <c r="AB24" i="9" s="1"/>
  <c r="AC23" i="9"/>
  <c r="AH20" i="9"/>
  <c r="AD12" i="9"/>
  <c r="AD26" i="9" s="1"/>
  <c r="D22" i="9"/>
  <c r="V23" i="9"/>
  <c r="AC22" i="9"/>
  <c r="J7" i="9" l="1"/>
  <c r="J21" i="9" s="1"/>
  <c r="G23" i="9"/>
  <c r="J8" i="9"/>
  <c r="J22" i="9" s="1"/>
  <c r="P25" i="9"/>
  <c r="Y22" i="9"/>
  <c r="AJ20" i="9"/>
  <c r="AT20" i="9"/>
  <c r="AS12" i="9"/>
  <c r="AS26" i="9" s="1"/>
  <c r="AR20" i="9"/>
  <c r="AI26" i="9"/>
  <c r="G25" i="9"/>
  <c r="P20" i="9"/>
  <c r="M20" i="9"/>
  <c r="B25" i="9"/>
  <c r="T20" i="9"/>
  <c r="E26" i="9"/>
  <c r="Y25" i="9"/>
  <c r="L26" i="9"/>
  <c r="R12" i="9"/>
  <c r="R26" i="9" s="1"/>
  <c r="AA26" i="9"/>
  <c r="J11" i="9"/>
  <c r="J25" i="9" s="1"/>
  <c r="U26" i="9"/>
  <c r="Z12" i="9"/>
  <c r="AL26" i="9"/>
  <c r="AB11" i="9"/>
  <c r="AB25" i="9" s="1"/>
  <c r="K25" i="9"/>
  <c r="T25" i="9"/>
  <c r="T22" i="9"/>
  <c r="T23" i="9"/>
  <c r="T24" i="9"/>
  <c r="T21" i="9"/>
  <c r="D12" i="9"/>
  <c r="D20" i="9"/>
  <c r="I20" i="9"/>
  <c r="I12" i="9"/>
  <c r="I26" i="9" s="1"/>
  <c r="M12" i="9"/>
  <c r="M26" i="9" s="1"/>
  <c r="AC26" i="9"/>
  <c r="AE12" i="9"/>
  <c r="AE20" i="9"/>
  <c r="Y12" i="9"/>
  <c r="V20" i="9"/>
  <c r="V12" i="9"/>
  <c r="V26" i="9" s="1"/>
  <c r="K24" i="9"/>
  <c r="K21" i="9"/>
  <c r="K22" i="9"/>
  <c r="K23" i="9"/>
  <c r="K20" i="9"/>
  <c r="AQ26" i="9"/>
  <c r="AJ26" i="9"/>
  <c r="W26" i="9"/>
  <c r="B21" i="9"/>
  <c r="B24" i="9"/>
  <c r="B22" i="9"/>
  <c r="B23" i="9"/>
  <c r="B20" i="9"/>
  <c r="C26" i="9"/>
  <c r="Q12" i="9"/>
  <c r="H12" i="9"/>
  <c r="Y20" i="9"/>
  <c r="F26" i="9"/>
  <c r="N26" i="9"/>
  <c r="AT12" i="9"/>
  <c r="AT26" i="9" s="1"/>
  <c r="M25" i="9"/>
  <c r="S11" i="9"/>
  <c r="S25" i="9" s="1"/>
  <c r="AG26" i="9"/>
  <c r="T26" i="9" l="1"/>
  <c r="Z26" i="9"/>
  <c r="K26" i="9"/>
  <c r="P26" i="9"/>
  <c r="Y26" i="9"/>
  <c r="D26" i="9"/>
  <c r="G26" i="9"/>
  <c r="B26" i="9"/>
  <c r="AE26" i="9"/>
  <c r="AH26" i="9"/>
  <c r="J12" i="9"/>
  <c r="J26" i="9" s="1"/>
  <c r="J20" i="9"/>
  <c r="S12" i="9"/>
  <c r="S26" i="9" s="1"/>
  <c r="AB12" i="9"/>
  <c r="AB26" i="9" s="1"/>
  <c r="AB20" i="9"/>
  <c r="H26" i="9"/>
  <c r="Q26" i="9"/>
  <c r="AK12" i="9"/>
  <c r="AK26" i="9" s="1"/>
  <c r="AK20" i="9"/>
  <c r="D7" i="8" l="1"/>
  <c r="E7" i="8"/>
  <c r="F7" i="8"/>
  <c r="D8" i="8"/>
  <c r="E8" i="8"/>
  <c r="F8" i="8"/>
  <c r="D9" i="8"/>
  <c r="E9" i="8"/>
  <c r="F9" i="8"/>
  <c r="D10" i="8"/>
  <c r="E10" i="8"/>
  <c r="F10" i="8"/>
  <c r="D11" i="8"/>
  <c r="E11" i="8"/>
  <c r="F11" i="8"/>
  <c r="D12" i="8"/>
  <c r="E12" i="8"/>
  <c r="F12" i="8"/>
  <c r="D13" i="8"/>
  <c r="E13" i="8"/>
  <c r="F13" i="8"/>
  <c r="D14" i="8"/>
  <c r="E14" i="8"/>
  <c r="F14" i="8"/>
  <c r="D15" i="8"/>
  <c r="E15" i="8"/>
  <c r="F15" i="8"/>
  <c r="D16" i="8"/>
  <c r="E16" i="8"/>
  <c r="F16" i="8"/>
  <c r="D17" i="8"/>
  <c r="E17" i="8"/>
  <c r="F17" i="8"/>
  <c r="D18" i="8"/>
  <c r="E18" i="8"/>
  <c r="F18" i="8"/>
  <c r="D19" i="8"/>
  <c r="E19" i="8"/>
  <c r="F19" i="8"/>
  <c r="D20" i="8"/>
  <c r="E20" i="8"/>
  <c r="F20" i="8"/>
  <c r="D21" i="8"/>
  <c r="E21" i="8"/>
  <c r="F21" i="8"/>
  <c r="D22" i="8"/>
  <c r="E22" i="8"/>
  <c r="F22" i="8"/>
  <c r="D23" i="8"/>
  <c r="E23" i="8"/>
  <c r="F23" i="8"/>
  <c r="D24" i="8"/>
  <c r="E24" i="8"/>
  <c r="F24" i="8"/>
  <c r="D25" i="8"/>
  <c r="E25" i="8"/>
  <c r="F25" i="8"/>
  <c r="D26" i="8"/>
  <c r="E26" i="8"/>
  <c r="F26" i="8"/>
  <c r="D27" i="8"/>
  <c r="E27" i="8"/>
  <c r="F27" i="8"/>
  <c r="D28" i="8"/>
  <c r="E28" i="8"/>
  <c r="F28" i="8"/>
  <c r="D29" i="8"/>
  <c r="E29" i="8"/>
  <c r="F29" i="8"/>
  <c r="D30" i="8"/>
  <c r="E30" i="8"/>
  <c r="F30" i="8"/>
  <c r="D31" i="8"/>
  <c r="E31" i="8"/>
  <c r="F31" i="8"/>
  <c r="D32" i="8"/>
  <c r="E32" i="8"/>
  <c r="F32" i="8"/>
  <c r="D33" i="8"/>
  <c r="E33" i="8"/>
  <c r="F33" i="8"/>
  <c r="D34" i="8"/>
  <c r="E34" i="8"/>
  <c r="F34" i="8"/>
  <c r="D35" i="8"/>
  <c r="E35" i="8"/>
  <c r="F35" i="8"/>
  <c r="D36" i="8"/>
  <c r="E36" i="8"/>
  <c r="F36" i="8"/>
  <c r="D37" i="8"/>
  <c r="E37" i="8"/>
  <c r="F37" i="8"/>
  <c r="D38" i="8"/>
  <c r="E38" i="8"/>
  <c r="F38" i="8"/>
  <c r="D39" i="8"/>
  <c r="E39" i="8"/>
  <c r="F39" i="8"/>
  <c r="D40" i="8"/>
  <c r="E40" i="8"/>
  <c r="F40" i="8"/>
  <c r="D41" i="8"/>
  <c r="E41" i="8"/>
  <c r="F41" i="8"/>
  <c r="D42" i="8"/>
  <c r="E42" i="8"/>
  <c r="F42" i="8"/>
  <c r="D43" i="8"/>
  <c r="E43" i="8"/>
  <c r="F43" i="8"/>
  <c r="D44" i="8"/>
  <c r="E44" i="8"/>
  <c r="F44" i="8"/>
  <c r="D45" i="8"/>
  <c r="E45" i="8"/>
  <c r="F45" i="8"/>
  <c r="D46" i="8"/>
  <c r="E46" i="8"/>
  <c r="F46" i="8"/>
  <c r="D47" i="8"/>
  <c r="E47" i="8"/>
  <c r="F47" i="8"/>
  <c r="D48" i="8"/>
  <c r="E48" i="8"/>
  <c r="F48" i="8"/>
  <c r="D49" i="8"/>
  <c r="E49" i="8"/>
  <c r="F49" i="8"/>
  <c r="D50" i="8"/>
  <c r="E50" i="8"/>
  <c r="F50" i="8"/>
  <c r="D51" i="8"/>
  <c r="E51" i="8"/>
  <c r="F51" i="8"/>
  <c r="D52" i="8"/>
  <c r="E52" i="8"/>
  <c r="F52" i="8"/>
  <c r="D53" i="8"/>
  <c r="E53" i="8"/>
  <c r="F53" i="8"/>
  <c r="D54" i="8"/>
  <c r="E54" i="8"/>
  <c r="F54" i="8"/>
  <c r="D55" i="8"/>
  <c r="E55" i="8"/>
  <c r="F55" i="8"/>
  <c r="D56" i="8"/>
  <c r="E56" i="8"/>
  <c r="F56" i="8"/>
  <c r="D57" i="8"/>
  <c r="E57" i="8"/>
  <c r="F57" i="8"/>
  <c r="D58" i="8"/>
  <c r="E58" i="8"/>
  <c r="F58" i="8"/>
  <c r="D59" i="8"/>
  <c r="E59" i="8"/>
  <c r="F59" i="8"/>
  <c r="D60" i="8"/>
  <c r="E60" i="8"/>
  <c r="F60" i="8"/>
  <c r="D61" i="8"/>
  <c r="E61" i="8"/>
  <c r="F61" i="8"/>
  <c r="D62" i="8"/>
  <c r="E62" i="8"/>
  <c r="F62" i="8"/>
  <c r="D63" i="8"/>
  <c r="E63" i="8"/>
  <c r="F63" i="8"/>
  <c r="D64" i="8"/>
  <c r="E64" i="8"/>
  <c r="F64" i="8"/>
  <c r="D65" i="8"/>
  <c r="E65" i="8"/>
  <c r="F65" i="8"/>
  <c r="D66" i="8"/>
  <c r="E66" i="8"/>
  <c r="F66" i="8"/>
  <c r="D67" i="8"/>
  <c r="E67" i="8"/>
  <c r="F67" i="8"/>
  <c r="D68" i="8"/>
  <c r="E68" i="8"/>
  <c r="F68" i="8"/>
  <c r="D69" i="8"/>
  <c r="E69" i="8"/>
  <c r="F69" i="8"/>
  <c r="D70" i="8"/>
  <c r="E70" i="8"/>
  <c r="F70" i="8"/>
  <c r="D71" i="8"/>
  <c r="E71" i="8"/>
  <c r="F71" i="8"/>
  <c r="D72" i="8"/>
  <c r="E72" i="8"/>
  <c r="F72" i="8"/>
  <c r="D73" i="8"/>
  <c r="E73" i="8"/>
  <c r="F73" i="8"/>
  <c r="D74" i="8"/>
  <c r="E74" i="8"/>
  <c r="F74" i="8"/>
  <c r="D75" i="8"/>
  <c r="E75" i="8"/>
  <c r="F75" i="8"/>
  <c r="D76" i="8"/>
  <c r="E76" i="8"/>
  <c r="F76" i="8"/>
  <c r="D77" i="8"/>
  <c r="E77" i="8"/>
  <c r="F77" i="8"/>
  <c r="D78" i="8"/>
  <c r="E78" i="8"/>
  <c r="F78" i="8"/>
  <c r="D79" i="8"/>
  <c r="E79" i="8"/>
  <c r="F79" i="8"/>
  <c r="D80" i="8"/>
  <c r="E80" i="8"/>
  <c r="F80" i="8"/>
  <c r="D81" i="8"/>
  <c r="E81" i="8"/>
  <c r="F81" i="8"/>
  <c r="D82" i="8"/>
  <c r="E82" i="8"/>
  <c r="F82" i="8"/>
  <c r="D83" i="8"/>
  <c r="E83" i="8"/>
  <c r="F83" i="8"/>
  <c r="D84" i="8"/>
  <c r="E84" i="8"/>
  <c r="F84" i="8"/>
  <c r="D85" i="8"/>
  <c r="E85" i="8"/>
  <c r="F85" i="8"/>
  <c r="D86" i="8"/>
  <c r="E86" i="8"/>
  <c r="F86" i="8"/>
  <c r="D87" i="8"/>
  <c r="E87" i="8"/>
  <c r="F87" i="8"/>
  <c r="D88" i="8"/>
  <c r="E88" i="8"/>
  <c r="F88" i="8"/>
  <c r="D89" i="8"/>
  <c r="E89" i="8"/>
  <c r="F89" i="8"/>
  <c r="D90" i="8"/>
  <c r="E90" i="8"/>
  <c r="F90" i="8"/>
  <c r="D91" i="8"/>
  <c r="E91" i="8"/>
  <c r="F91" i="8"/>
  <c r="D92" i="8"/>
  <c r="E92" i="8"/>
  <c r="F92" i="8"/>
  <c r="D93" i="8"/>
  <c r="E93" i="8"/>
  <c r="F93" i="8"/>
  <c r="D94" i="8"/>
  <c r="E94" i="8"/>
  <c r="F94" i="8"/>
  <c r="D95" i="8"/>
  <c r="E95" i="8"/>
  <c r="F95" i="8"/>
  <c r="D96" i="8"/>
  <c r="E96" i="8"/>
  <c r="F96" i="8"/>
  <c r="D97" i="8"/>
  <c r="E97" i="8"/>
  <c r="F97" i="8"/>
  <c r="D98" i="8"/>
  <c r="E98" i="8"/>
  <c r="F98" i="8"/>
  <c r="D99" i="8"/>
  <c r="E99" i="8"/>
  <c r="F99" i="8"/>
  <c r="D100" i="8"/>
  <c r="E100" i="8"/>
  <c r="F100" i="8"/>
  <c r="D101" i="8"/>
  <c r="E101" i="8"/>
  <c r="F101" i="8"/>
  <c r="D102" i="8"/>
  <c r="E102" i="8"/>
  <c r="F102" i="8"/>
  <c r="D103" i="8"/>
  <c r="E103" i="8"/>
  <c r="F103" i="8"/>
  <c r="D104" i="8"/>
  <c r="E104" i="8"/>
  <c r="F104" i="8"/>
  <c r="D105" i="8"/>
  <c r="E105" i="8"/>
  <c r="F105" i="8"/>
  <c r="D106" i="8"/>
  <c r="E106" i="8"/>
  <c r="F106" i="8"/>
  <c r="D107" i="8"/>
  <c r="E107" i="8"/>
  <c r="F107" i="8"/>
  <c r="D108" i="8"/>
  <c r="E108" i="8"/>
  <c r="F108" i="8"/>
  <c r="D109" i="8"/>
  <c r="E109" i="8"/>
  <c r="F109" i="8"/>
  <c r="D110" i="8"/>
  <c r="E110" i="8"/>
  <c r="F110" i="8"/>
  <c r="D111" i="8"/>
  <c r="E111" i="8"/>
  <c r="F111" i="8"/>
  <c r="D112" i="8"/>
  <c r="E112" i="8"/>
  <c r="F112" i="8"/>
  <c r="D113" i="8"/>
  <c r="E113" i="8"/>
  <c r="F113" i="8"/>
  <c r="D114" i="8"/>
  <c r="E114" i="8"/>
  <c r="F114" i="8"/>
  <c r="D115" i="8"/>
  <c r="E115" i="8"/>
  <c r="F115" i="8"/>
  <c r="D116" i="8"/>
  <c r="E116" i="8"/>
  <c r="F116" i="8"/>
  <c r="D117" i="8"/>
  <c r="E117" i="8"/>
  <c r="F117" i="8"/>
  <c r="D118" i="8"/>
  <c r="E118" i="8"/>
  <c r="F118" i="8"/>
  <c r="D119" i="8"/>
  <c r="E119" i="8"/>
  <c r="F119" i="8"/>
  <c r="D120" i="8"/>
  <c r="E120" i="8"/>
  <c r="F120" i="8"/>
  <c r="D121" i="8"/>
  <c r="E121" i="8"/>
  <c r="F121" i="8"/>
  <c r="D122" i="8"/>
  <c r="E122" i="8"/>
  <c r="F122" i="8"/>
  <c r="D123" i="8"/>
  <c r="E123" i="8"/>
  <c r="F123" i="8"/>
  <c r="D124" i="8"/>
  <c r="E124" i="8"/>
  <c r="F124" i="8"/>
  <c r="D125" i="8"/>
  <c r="E125" i="8"/>
  <c r="F125" i="8"/>
  <c r="D126" i="8"/>
  <c r="E126" i="8"/>
  <c r="F126" i="8"/>
  <c r="D127" i="8"/>
  <c r="E127" i="8"/>
  <c r="F127" i="8"/>
  <c r="D128" i="8"/>
  <c r="E128" i="8"/>
  <c r="F128" i="8"/>
  <c r="D129" i="8"/>
  <c r="E129" i="8"/>
  <c r="F129" i="8"/>
  <c r="D130" i="8"/>
  <c r="E130" i="8"/>
  <c r="F130" i="8"/>
  <c r="D131" i="8"/>
  <c r="E131" i="8"/>
  <c r="F131" i="8"/>
  <c r="D132" i="8"/>
  <c r="E132" i="8"/>
  <c r="F132" i="8"/>
  <c r="D133" i="8"/>
  <c r="E133" i="8"/>
  <c r="F133" i="8"/>
  <c r="D134" i="8"/>
  <c r="E134" i="8"/>
  <c r="F134" i="8"/>
  <c r="D135" i="8"/>
  <c r="E135" i="8"/>
  <c r="F135" i="8"/>
  <c r="D136" i="8"/>
  <c r="E136" i="8"/>
  <c r="F136" i="8"/>
  <c r="D137" i="8"/>
  <c r="E137" i="8"/>
  <c r="F137" i="8"/>
  <c r="D138" i="8"/>
  <c r="E138" i="8"/>
  <c r="F138" i="8"/>
  <c r="D139" i="8"/>
  <c r="E139" i="8"/>
  <c r="F139" i="8"/>
  <c r="D140" i="8"/>
  <c r="E140" i="8"/>
  <c r="F140" i="8"/>
  <c r="D141" i="8"/>
  <c r="E141" i="8"/>
  <c r="F141" i="8"/>
  <c r="D142" i="8"/>
  <c r="E142" i="8"/>
  <c r="F142" i="8"/>
  <c r="D143" i="8"/>
  <c r="E143" i="8"/>
  <c r="F143" i="8"/>
  <c r="D144" i="8"/>
  <c r="E144" i="8"/>
  <c r="F144" i="8"/>
  <c r="D145" i="8"/>
  <c r="E145" i="8"/>
  <c r="F145" i="8"/>
  <c r="D146" i="8"/>
  <c r="E146" i="8"/>
  <c r="F146" i="8"/>
  <c r="D147" i="8"/>
  <c r="E147" i="8"/>
  <c r="F147" i="8"/>
  <c r="D148" i="8"/>
  <c r="E148" i="8"/>
  <c r="F148" i="8"/>
  <c r="D149" i="8"/>
  <c r="E149" i="8"/>
  <c r="F149" i="8"/>
  <c r="D150" i="8"/>
  <c r="E150" i="8"/>
  <c r="F150" i="8"/>
  <c r="D151" i="8"/>
  <c r="E151" i="8"/>
  <c r="F151" i="8"/>
  <c r="D152" i="8"/>
  <c r="E152" i="8"/>
  <c r="F152" i="8"/>
  <c r="D153" i="8"/>
  <c r="E153" i="8"/>
  <c r="F153" i="8"/>
  <c r="D154" i="8"/>
  <c r="E154" i="8"/>
  <c r="F154" i="8"/>
  <c r="D155" i="8"/>
  <c r="E155" i="8"/>
  <c r="F155" i="8"/>
  <c r="D156" i="8"/>
  <c r="E156" i="8"/>
  <c r="F156" i="8"/>
  <c r="F6" i="8"/>
  <c r="E6" i="8"/>
  <c r="D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6" i="8"/>
  <c r="F8" i="7"/>
  <c r="G8" i="7"/>
  <c r="F9" i="7"/>
  <c r="G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G109" i="7"/>
  <c r="F110" i="7"/>
  <c r="G110" i="7"/>
  <c r="F111" i="7"/>
  <c r="G111" i="7"/>
  <c r="F112" i="7"/>
  <c r="G112" i="7"/>
  <c r="F113" i="7"/>
  <c r="G113" i="7"/>
  <c r="F114" i="7"/>
  <c r="G114" i="7"/>
  <c r="F115" i="7"/>
  <c r="G115" i="7"/>
  <c r="F116" i="7"/>
  <c r="G116" i="7"/>
  <c r="F117" i="7"/>
  <c r="G117" i="7"/>
  <c r="F118" i="7"/>
  <c r="G118" i="7"/>
  <c r="F119" i="7"/>
  <c r="G119" i="7"/>
  <c r="F120" i="7"/>
  <c r="G120" i="7"/>
  <c r="F121" i="7"/>
  <c r="G121" i="7"/>
  <c r="F122" i="7"/>
  <c r="G122" i="7"/>
  <c r="F123" i="7"/>
  <c r="G123" i="7"/>
  <c r="F124" i="7"/>
  <c r="G124" i="7"/>
  <c r="F125" i="7"/>
  <c r="G125" i="7"/>
  <c r="F126" i="7"/>
  <c r="G126" i="7"/>
  <c r="F127" i="7"/>
  <c r="G127" i="7"/>
  <c r="F128" i="7"/>
  <c r="G128" i="7"/>
  <c r="F129" i="7"/>
  <c r="G129" i="7"/>
  <c r="F130" i="7"/>
  <c r="G130" i="7"/>
  <c r="F131" i="7"/>
  <c r="G131" i="7"/>
  <c r="F132" i="7"/>
  <c r="G132" i="7"/>
  <c r="F133" i="7"/>
  <c r="G133" i="7"/>
  <c r="F134" i="7"/>
  <c r="G134" i="7"/>
  <c r="F135" i="7"/>
  <c r="G135" i="7"/>
  <c r="F136" i="7"/>
  <c r="G136" i="7"/>
  <c r="F137" i="7"/>
  <c r="G137" i="7"/>
  <c r="F138" i="7"/>
  <c r="G138" i="7"/>
  <c r="F139" i="7"/>
  <c r="G139" i="7"/>
  <c r="F140" i="7"/>
  <c r="G140" i="7"/>
  <c r="F141" i="7"/>
  <c r="G141" i="7"/>
  <c r="F142" i="7"/>
  <c r="G142" i="7"/>
  <c r="F143" i="7"/>
  <c r="G143" i="7"/>
  <c r="F144" i="7"/>
  <c r="G144" i="7"/>
  <c r="F145" i="7"/>
  <c r="G145" i="7"/>
  <c r="F146" i="7"/>
  <c r="G146" i="7"/>
  <c r="F147" i="7"/>
  <c r="G147" i="7"/>
  <c r="F148" i="7"/>
  <c r="G148" i="7"/>
  <c r="F149" i="7"/>
  <c r="G149" i="7"/>
  <c r="F150" i="7"/>
  <c r="G150" i="7"/>
  <c r="F151" i="7"/>
  <c r="G151" i="7"/>
  <c r="F152" i="7"/>
  <c r="G152" i="7"/>
  <c r="F153" i="7"/>
  <c r="G153" i="7"/>
  <c r="F154" i="7"/>
  <c r="G154" i="7"/>
  <c r="F155" i="7"/>
  <c r="G155" i="7"/>
  <c r="F156" i="7"/>
  <c r="G156" i="7"/>
  <c r="F157" i="7"/>
  <c r="G157" i="7"/>
  <c r="G7" i="7"/>
  <c r="F7" i="7"/>
  <c r="F8" i="6"/>
  <c r="G8" i="6"/>
  <c r="F9" i="6"/>
  <c r="G9" i="6"/>
  <c r="F10" i="6"/>
  <c r="G10" i="6"/>
  <c r="F11" i="6"/>
  <c r="G11" i="6"/>
  <c r="F12" i="6"/>
  <c r="G12" i="6"/>
  <c r="F13" i="6"/>
  <c r="G13" i="6"/>
  <c r="F14" i="6"/>
  <c r="G14" i="6"/>
  <c r="F15" i="6"/>
  <c r="G15" i="6"/>
  <c r="F16" i="6"/>
  <c r="G16" i="6"/>
  <c r="F17" i="6"/>
  <c r="G17" i="6"/>
  <c r="F18" i="6"/>
  <c r="G18" i="6"/>
  <c r="F19" i="6"/>
  <c r="G19" i="6"/>
  <c r="F20" i="6"/>
  <c r="G20" i="6"/>
  <c r="F21" i="6"/>
  <c r="G21" i="6"/>
  <c r="F22" i="6"/>
  <c r="G22" i="6"/>
  <c r="F23" i="6"/>
  <c r="G23" i="6"/>
  <c r="F24" i="6"/>
  <c r="G24" i="6"/>
  <c r="F25" i="6"/>
  <c r="G25" i="6"/>
  <c r="F26" i="6"/>
  <c r="G26" i="6"/>
  <c r="F27" i="6"/>
  <c r="G27" i="6"/>
  <c r="F28" i="6"/>
  <c r="G28" i="6"/>
  <c r="F29" i="6"/>
  <c r="G29" i="6"/>
  <c r="F30" i="6"/>
  <c r="G30" i="6"/>
  <c r="F31" i="6"/>
  <c r="G31" i="6"/>
  <c r="F32" i="6"/>
  <c r="G32" i="6"/>
  <c r="F33" i="6"/>
  <c r="G33" i="6"/>
  <c r="F34" i="6"/>
  <c r="G34" i="6"/>
  <c r="F35" i="6"/>
  <c r="G35" i="6"/>
  <c r="F36" i="6"/>
  <c r="G36" i="6"/>
  <c r="F37" i="6"/>
  <c r="G37" i="6"/>
  <c r="F38" i="6"/>
  <c r="G38" i="6"/>
  <c r="F39" i="6"/>
  <c r="G39" i="6"/>
  <c r="F40" i="6"/>
  <c r="G40" i="6"/>
  <c r="F41" i="6"/>
  <c r="G41" i="6"/>
  <c r="F42" i="6"/>
  <c r="G42" i="6"/>
  <c r="F43" i="6"/>
  <c r="G43" i="6"/>
  <c r="F44" i="6"/>
  <c r="G44" i="6"/>
  <c r="F45" i="6"/>
  <c r="G45" i="6"/>
  <c r="F46" i="6"/>
  <c r="G46" i="6"/>
  <c r="F47" i="6"/>
  <c r="G47" i="6"/>
  <c r="F48" i="6"/>
  <c r="G48" i="6"/>
  <c r="F49" i="6"/>
  <c r="G49" i="6"/>
  <c r="F50" i="6"/>
  <c r="G50" i="6"/>
  <c r="F51" i="6"/>
  <c r="G51" i="6"/>
  <c r="F52" i="6"/>
  <c r="G52" i="6"/>
  <c r="F53" i="6"/>
  <c r="G53" i="6"/>
  <c r="F54" i="6"/>
  <c r="G54" i="6"/>
  <c r="F55" i="6"/>
  <c r="G55" i="6"/>
  <c r="F56" i="6"/>
  <c r="G56" i="6"/>
  <c r="F57" i="6"/>
  <c r="G57" i="6"/>
  <c r="F58" i="6"/>
  <c r="G58" i="6"/>
  <c r="F59" i="6"/>
  <c r="G59" i="6"/>
  <c r="F60" i="6"/>
  <c r="G60" i="6"/>
  <c r="F61" i="6"/>
  <c r="G61" i="6"/>
  <c r="F62" i="6"/>
  <c r="G62" i="6"/>
  <c r="F63" i="6"/>
  <c r="G63" i="6"/>
  <c r="F64" i="6"/>
  <c r="G64" i="6"/>
  <c r="F65" i="6"/>
  <c r="G65" i="6"/>
  <c r="F66" i="6"/>
  <c r="G66" i="6"/>
  <c r="F67" i="6"/>
  <c r="G67" i="6"/>
  <c r="F68" i="6"/>
  <c r="G68" i="6"/>
  <c r="F69" i="6"/>
  <c r="G69" i="6"/>
  <c r="F70" i="6"/>
  <c r="G70" i="6"/>
  <c r="F71" i="6"/>
  <c r="G71" i="6"/>
  <c r="F72" i="6"/>
  <c r="G72" i="6"/>
  <c r="F73" i="6"/>
  <c r="G73" i="6"/>
  <c r="F74" i="6"/>
  <c r="G74" i="6"/>
  <c r="F75" i="6"/>
  <c r="G75" i="6"/>
  <c r="F76" i="6"/>
  <c r="G76" i="6"/>
  <c r="F77" i="6"/>
  <c r="G77" i="6"/>
  <c r="F78" i="6"/>
  <c r="G78" i="6"/>
  <c r="F79" i="6"/>
  <c r="G79" i="6"/>
  <c r="F80" i="6"/>
  <c r="G80" i="6"/>
  <c r="F81" i="6"/>
  <c r="G81" i="6"/>
  <c r="F82" i="6"/>
  <c r="G82" i="6"/>
  <c r="F83" i="6"/>
  <c r="G83" i="6"/>
  <c r="F84" i="6"/>
  <c r="G84" i="6"/>
  <c r="F85" i="6"/>
  <c r="G85" i="6"/>
  <c r="F86" i="6"/>
  <c r="G86" i="6"/>
  <c r="F87" i="6"/>
  <c r="G87" i="6"/>
  <c r="F88" i="6"/>
  <c r="G88" i="6"/>
  <c r="F89" i="6"/>
  <c r="G89" i="6"/>
  <c r="F90" i="6"/>
  <c r="G90" i="6"/>
  <c r="F91" i="6"/>
  <c r="G91" i="6"/>
  <c r="F92" i="6"/>
  <c r="G92" i="6"/>
  <c r="F93" i="6"/>
  <c r="G93" i="6"/>
  <c r="F94" i="6"/>
  <c r="G94" i="6"/>
  <c r="F95" i="6"/>
  <c r="G95" i="6"/>
  <c r="F96" i="6"/>
  <c r="G96" i="6"/>
  <c r="F97" i="6"/>
  <c r="G97" i="6"/>
  <c r="F98" i="6"/>
  <c r="G98" i="6"/>
  <c r="F99" i="6"/>
  <c r="G99" i="6"/>
  <c r="F100" i="6"/>
  <c r="G100" i="6"/>
  <c r="F101" i="6"/>
  <c r="G101" i="6"/>
  <c r="F102" i="6"/>
  <c r="G102" i="6"/>
  <c r="F103" i="6"/>
  <c r="G103" i="6"/>
  <c r="F104" i="6"/>
  <c r="G104" i="6"/>
  <c r="F105" i="6"/>
  <c r="G105" i="6"/>
  <c r="F106" i="6"/>
  <c r="G106" i="6"/>
  <c r="F107" i="6"/>
  <c r="G107" i="6"/>
  <c r="F108" i="6"/>
  <c r="G108" i="6"/>
  <c r="F109" i="6"/>
  <c r="G109" i="6"/>
  <c r="F110" i="6"/>
  <c r="G110" i="6"/>
  <c r="F111" i="6"/>
  <c r="G111" i="6"/>
  <c r="F112" i="6"/>
  <c r="G112" i="6"/>
  <c r="F113" i="6"/>
  <c r="G113" i="6"/>
  <c r="F114" i="6"/>
  <c r="G114" i="6"/>
  <c r="F115" i="6"/>
  <c r="G115" i="6"/>
  <c r="F116" i="6"/>
  <c r="G116" i="6"/>
  <c r="F117" i="6"/>
  <c r="G117" i="6"/>
  <c r="F118" i="6"/>
  <c r="G118" i="6"/>
  <c r="F119" i="6"/>
  <c r="G119" i="6"/>
  <c r="F120" i="6"/>
  <c r="G120" i="6"/>
  <c r="F121" i="6"/>
  <c r="G121" i="6"/>
  <c r="F122" i="6"/>
  <c r="G122" i="6"/>
  <c r="F123" i="6"/>
  <c r="G123" i="6"/>
  <c r="F124" i="6"/>
  <c r="G124" i="6"/>
  <c r="F125" i="6"/>
  <c r="G125" i="6"/>
  <c r="F126" i="6"/>
  <c r="G126" i="6"/>
  <c r="F127" i="6"/>
  <c r="G127" i="6"/>
  <c r="F128" i="6"/>
  <c r="G128" i="6"/>
  <c r="F129" i="6"/>
  <c r="G129" i="6"/>
  <c r="F130" i="6"/>
  <c r="G130" i="6"/>
  <c r="F131" i="6"/>
  <c r="G131" i="6"/>
  <c r="F132" i="6"/>
  <c r="G132" i="6"/>
  <c r="F133" i="6"/>
  <c r="G133" i="6"/>
  <c r="F134" i="6"/>
  <c r="G134" i="6"/>
  <c r="F135" i="6"/>
  <c r="G135" i="6"/>
  <c r="F136" i="6"/>
  <c r="G136" i="6"/>
  <c r="F137" i="6"/>
  <c r="G137" i="6"/>
  <c r="F138" i="6"/>
  <c r="G138" i="6"/>
  <c r="F139" i="6"/>
  <c r="G139" i="6"/>
  <c r="F140" i="6"/>
  <c r="G140" i="6"/>
  <c r="F141" i="6"/>
  <c r="G141" i="6"/>
  <c r="F142" i="6"/>
  <c r="G142" i="6"/>
  <c r="F143" i="6"/>
  <c r="G143" i="6"/>
  <c r="F144" i="6"/>
  <c r="G144" i="6"/>
  <c r="F145" i="6"/>
  <c r="G145" i="6"/>
  <c r="F146" i="6"/>
  <c r="G146" i="6"/>
  <c r="F147" i="6"/>
  <c r="G147" i="6"/>
  <c r="F148" i="6"/>
  <c r="G148" i="6"/>
  <c r="F149" i="6"/>
  <c r="G149" i="6"/>
  <c r="F150" i="6"/>
  <c r="G150" i="6"/>
  <c r="F151" i="6"/>
  <c r="G151" i="6"/>
  <c r="F152" i="6"/>
  <c r="G152" i="6"/>
  <c r="F153" i="6"/>
  <c r="G153" i="6"/>
  <c r="F154" i="6"/>
  <c r="G154" i="6"/>
  <c r="F155" i="6"/>
  <c r="G155" i="6"/>
  <c r="F156" i="6"/>
  <c r="G156" i="6"/>
  <c r="F157" i="6"/>
  <c r="G157" i="6"/>
  <c r="G7" i="6"/>
  <c r="F7" i="6"/>
  <c r="F8" i="5"/>
  <c r="G8" i="5"/>
  <c r="F9" i="5"/>
  <c r="G9" i="5"/>
  <c r="F10" i="5"/>
  <c r="G10" i="5"/>
  <c r="F11" i="5"/>
  <c r="G11" i="5"/>
  <c r="F12" i="5"/>
  <c r="G12" i="5"/>
  <c r="F13" i="5"/>
  <c r="G13" i="5"/>
  <c r="F14" i="5"/>
  <c r="G14" i="5"/>
  <c r="F15" i="5"/>
  <c r="G15" i="5"/>
  <c r="F16" i="5"/>
  <c r="G16" i="5"/>
  <c r="F17" i="5"/>
  <c r="G17" i="5"/>
  <c r="F18" i="5"/>
  <c r="G18" i="5"/>
  <c r="F19" i="5"/>
  <c r="G19" i="5"/>
  <c r="F20" i="5"/>
  <c r="G20" i="5"/>
  <c r="F21" i="5"/>
  <c r="G21" i="5"/>
  <c r="F22" i="5"/>
  <c r="G22" i="5"/>
  <c r="F23" i="5"/>
  <c r="G23" i="5"/>
  <c r="F24" i="5"/>
  <c r="G24" i="5"/>
  <c r="F25" i="5"/>
  <c r="G25" i="5"/>
  <c r="F26" i="5"/>
  <c r="G26" i="5"/>
  <c r="F27" i="5"/>
  <c r="G27" i="5"/>
  <c r="F28" i="5"/>
  <c r="G28" i="5"/>
  <c r="F29" i="5"/>
  <c r="G29" i="5"/>
  <c r="F30" i="5"/>
  <c r="G30" i="5"/>
  <c r="F31" i="5"/>
  <c r="G31" i="5"/>
  <c r="F32" i="5"/>
  <c r="G32" i="5"/>
  <c r="F33" i="5"/>
  <c r="G33" i="5"/>
  <c r="F34" i="5"/>
  <c r="G34" i="5"/>
  <c r="F35" i="5"/>
  <c r="G35" i="5"/>
  <c r="F36" i="5"/>
  <c r="G36" i="5"/>
  <c r="F37" i="5"/>
  <c r="G37" i="5"/>
  <c r="F38" i="5"/>
  <c r="G38" i="5"/>
  <c r="F39" i="5"/>
  <c r="G39" i="5"/>
  <c r="F40" i="5"/>
  <c r="G40" i="5"/>
  <c r="F41" i="5"/>
  <c r="G41" i="5"/>
  <c r="F42" i="5"/>
  <c r="G42" i="5"/>
  <c r="F43" i="5"/>
  <c r="G43" i="5"/>
  <c r="F44" i="5"/>
  <c r="G44" i="5"/>
  <c r="F45" i="5"/>
  <c r="G45" i="5"/>
  <c r="F46" i="5"/>
  <c r="G46" i="5"/>
  <c r="F47" i="5"/>
  <c r="G47" i="5"/>
  <c r="F48" i="5"/>
  <c r="G48" i="5"/>
  <c r="F49" i="5"/>
  <c r="G49" i="5"/>
  <c r="F50" i="5"/>
  <c r="G50" i="5"/>
  <c r="F51" i="5"/>
  <c r="G51" i="5"/>
  <c r="F52" i="5"/>
  <c r="G52" i="5"/>
  <c r="F53" i="5"/>
  <c r="G53" i="5"/>
  <c r="F54" i="5"/>
  <c r="G54" i="5"/>
  <c r="F55" i="5"/>
  <c r="G55" i="5"/>
  <c r="F56" i="5"/>
  <c r="G56" i="5"/>
  <c r="F57" i="5"/>
  <c r="G57" i="5"/>
  <c r="F58" i="5"/>
  <c r="G58" i="5"/>
  <c r="F59" i="5"/>
  <c r="G59" i="5"/>
  <c r="F60" i="5"/>
  <c r="G60" i="5"/>
  <c r="F61" i="5"/>
  <c r="G61" i="5"/>
  <c r="F62" i="5"/>
  <c r="G62" i="5"/>
  <c r="F63" i="5"/>
  <c r="G63" i="5"/>
  <c r="F64" i="5"/>
  <c r="G64" i="5"/>
  <c r="F65" i="5"/>
  <c r="G65" i="5"/>
  <c r="F66" i="5"/>
  <c r="G66" i="5"/>
  <c r="F67" i="5"/>
  <c r="G67" i="5"/>
  <c r="F68" i="5"/>
  <c r="G68" i="5"/>
  <c r="F69" i="5"/>
  <c r="G69" i="5"/>
  <c r="F70" i="5"/>
  <c r="G70" i="5"/>
  <c r="F71" i="5"/>
  <c r="G71" i="5"/>
  <c r="F72" i="5"/>
  <c r="G72" i="5"/>
  <c r="F73" i="5"/>
  <c r="G73" i="5"/>
  <c r="F74" i="5"/>
  <c r="G74" i="5"/>
  <c r="F75" i="5"/>
  <c r="G75" i="5"/>
  <c r="F76" i="5"/>
  <c r="G76" i="5"/>
  <c r="F77" i="5"/>
  <c r="G77" i="5"/>
  <c r="F78" i="5"/>
  <c r="G78" i="5"/>
  <c r="F79" i="5"/>
  <c r="G79" i="5"/>
  <c r="F80" i="5"/>
  <c r="G80" i="5"/>
  <c r="F81" i="5"/>
  <c r="G81" i="5"/>
  <c r="F82" i="5"/>
  <c r="G82" i="5"/>
  <c r="F83" i="5"/>
  <c r="G83" i="5"/>
  <c r="F84" i="5"/>
  <c r="G84" i="5"/>
  <c r="F85" i="5"/>
  <c r="G85" i="5"/>
  <c r="F86" i="5"/>
  <c r="G86" i="5"/>
  <c r="F87" i="5"/>
  <c r="G87" i="5"/>
  <c r="F88" i="5"/>
  <c r="G88" i="5"/>
  <c r="F89" i="5"/>
  <c r="G89" i="5"/>
  <c r="F90" i="5"/>
  <c r="G90" i="5"/>
  <c r="F91" i="5"/>
  <c r="G91" i="5"/>
  <c r="F92" i="5"/>
  <c r="G92" i="5"/>
  <c r="F93" i="5"/>
  <c r="G93" i="5"/>
  <c r="F94" i="5"/>
  <c r="G94" i="5"/>
  <c r="F95" i="5"/>
  <c r="G95" i="5"/>
  <c r="F96" i="5"/>
  <c r="G96" i="5"/>
  <c r="F97" i="5"/>
  <c r="G97" i="5"/>
  <c r="F98" i="5"/>
  <c r="G98" i="5"/>
  <c r="F99" i="5"/>
  <c r="G99" i="5"/>
  <c r="F100" i="5"/>
  <c r="G100" i="5"/>
  <c r="F101" i="5"/>
  <c r="G101" i="5"/>
  <c r="F102" i="5"/>
  <c r="G102" i="5"/>
  <c r="F103" i="5"/>
  <c r="G103" i="5"/>
  <c r="F104" i="5"/>
  <c r="G104" i="5"/>
  <c r="F105" i="5"/>
  <c r="G105" i="5"/>
  <c r="F106" i="5"/>
  <c r="G106" i="5"/>
  <c r="F107" i="5"/>
  <c r="G107" i="5"/>
  <c r="F108" i="5"/>
  <c r="G108" i="5"/>
  <c r="F109" i="5"/>
  <c r="G109" i="5"/>
  <c r="F110" i="5"/>
  <c r="G110" i="5"/>
  <c r="F111" i="5"/>
  <c r="G111" i="5"/>
  <c r="F112" i="5"/>
  <c r="G112" i="5"/>
  <c r="F113" i="5"/>
  <c r="G113" i="5"/>
  <c r="F114" i="5"/>
  <c r="G114" i="5"/>
  <c r="F115" i="5"/>
  <c r="G115" i="5"/>
  <c r="F116" i="5"/>
  <c r="G116" i="5"/>
  <c r="F117" i="5"/>
  <c r="G117" i="5"/>
  <c r="F118" i="5"/>
  <c r="G118" i="5"/>
  <c r="F119" i="5"/>
  <c r="G119" i="5"/>
  <c r="F120" i="5"/>
  <c r="G120" i="5"/>
  <c r="F121" i="5"/>
  <c r="G121" i="5"/>
  <c r="F122" i="5"/>
  <c r="G122" i="5"/>
  <c r="F123" i="5"/>
  <c r="G123" i="5"/>
  <c r="F124" i="5"/>
  <c r="G124" i="5"/>
  <c r="F125" i="5"/>
  <c r="G125" i="5"/>
  <c r="F126" i="5"/>
  <c r="G126" i="5"/>
  <c r="F127" i="5"/>
  <c r="G127" i="5"/>
  <c r="F128" i="5"/>
  <c r="G128" i="5"/>
  <c r="F129" i="5"/>
  <c r="G129" i="5"/>
  <c r="F130" i="5"/>
  <c r="G130" i="5"/>
  <c r="F131" i="5"/>
  <c r="G131" i="5"/>
  <c r="F132" i="5"/>
  <c r="G132" i="5"/>
  <c r="F133" i="5"/>
  <c r="G133" i="5"/>
  <c r="F134" i="5"/>
  <c r="G134" i="5"/>
  <c r="F135" i="5"/>
  <c r="G135" i="5"/>
  <c r="F136" i="5"/>
  <c r="G136" i="5"/>
  <c r="F137" i="5"/>
  <c r="G137" i="5"/>
  <c r="F138" i="5"/>
  <c r="G138" i="5"/>
  <c r="F139" i="5"/>
  <c r="G139" i="5"/>
  <c r="F140" i="5"/>
  <c r="G140" i="5"/>
  <c r="F141" i="5"/>
  <c r="G141" i="5"/>
  <c r="F142" i="5"/>
  <c r="G142" i="5"/>
  <c r="F143" i="5"/>
  <c r="G143" i="5"/>
  <c r="F144" i="5"/>
  <c r="G144" i="5"/>
  <c r="F145" i="5"/>
  <c r="G145" i="5"/>
  <c r="F146" i="5"/>
  <c r="G146" i="5"/>
  <c r="F147" i="5"/>
  <c r="G147" i="5"/>
  <c r="F148" i="5"/>
  <c r="G148" i="5"/>
  <c r="F149" i="5"/>
  <c r="G149" i="5"/>
  <c r="F150" i="5"/>
  <c r="G150" i="5"/>
  <c r="F151" i="5"/>
  <c r="G151" i="5"/>
  <c r="F152" i="5"/>
  <c r="G152" i="5"/>
  <c r="F153" i="5"/>
  <c r="G153" i="5"/>
  <c r="F154" i="5"/>
  <c r="G154" i="5"/>
  <c r="F155" i="5"/>
  <c r="G155" i="5"/>
  <c r="F156" i="5"/>
  <c r="G156" i="5"/>
  <c r="F157" i="5"/>
  <c r="G157" i="5"/>
  <c r="G7" i="5"/>
  <c r="F7" i="5"/>
  <c r="F8" i="4"/>
  <c r="G8" i="4"/>
  <c r="F9" i="4"/>
  <c r="G9" i="4"/>
  <c r="F10" i="4"/>
  <c r="G10" i="4"/>
  <c r="F11" i="4"/>
  <c r="G11" i="4"/>
  <c r="F12" i="4"/>
  <c r="G12" i="4"/>
  <c r="F13" i="4"/>
  <c r="G13" i="4"/>
  <c r="F14" i="4"/>
  <c r="G14" i="4"/>
  <c r="F15" i="4"/>
  <c r="G15" i="4"/>
  <c r="F16" i="4"/>
  <c r="G16" i="4"/>
  <c r="F17" i="4"/>
  <c r="G17" i="4"/>
  <c r="F18" i="4"/>
  <c r="G18" i="4"/>
  <c r="F19" i="4"/>
  <c r="G19" i="4"/>
  <c r="F20" i="4"/>
  <c r="G20" i="4"/>
  <c r="F21" i="4"/>
  <c r="G21" i="4"/>
  <c r="F22" i="4"/>
  <c r="G22" i="4"/>
  <c r="F23" i="4"/>
  <c r="G23" i="4"/>
  <c r="F24" i="4"/>
  <c r="G24" i="4"/>
  <c r="F25" i="4"/>
  <c r="G25" i="4"/>
  <c r="F26" i="4"/>
  <c r="G26" i="4"/>
  <c r="F27" i="4"/>
  <c r="G27" i="4"/>
  <c r="F28" i="4"/>
  <c r="G28" i="4"/>
  <c r="F29" i="4"/>
  <c r="G29" i="4"/>
  <c r="F30" i="4"/>
  <c r="G30" i="4"/>
  <c r="F31" i="4"/>
  <c r="G31" i="4"/>
  <c r="F32" i="4"/>
  <c r="G32" i="4"/>
  <c r="F33" i="4"/>
  <c r="G33" i="4"/>
  <c r="F34" i="4"/>
  <c r="G34" i="4"/>
  <c r="F35" i="4"/>
  <c r="G35" i="4"/>
  <c r="F36" i="4"/>
  <c r="G36" i="4"/>
  <c r="F37" i="4"/>
  <c r="G37" i="4"/>
  <c r="F38" i="4"/>
  <c r="G38" i="4"/>
  <c r="F39" i="4"/>
  <c r="G39" i="4"/>
  <c r="F40" i="4"/>
  <c r="G40" i="4"/>
  <c r="F41" i="4"/>
  <c r="G41" i="4"/>
  <c r="F42" i="4"/>
  <c r="G42" i="4"/>
  <c r="F43" i="4"/>
  <c r="G43" i="4"/>
  <c r="F44" i="4"/>
  <c r="G44" i="4"/>
  <c r="F45" i="4"/>
  <c r="G45" i="4"/>
  <c r="F46" i="4"/>
  <c r="G46" i="4"/>
  <c r="F47" i="4"/>
  <c r="G47" i="4"/>
  <c r="F48" i="4"/>
  <c r="G48" i="4"/>
  <c r="F49" i="4"/>
  <c r="G49" i="4"/>
  <c r="F50" i="4"/>
  <c r="G50" i="4"/>
  <c r="F51" i="4"/>
  <c r="G51" i="4"/>
  <c r="F52" i="4"/>
  <c r="G52" i="4"/>
  <c r="F53" i="4"/>
  <c r="G53" i="4"/>
  <c r="F54" i="4"/>
  <c r="G54" i="4"/>
  <c r="F55" i="4"/>
  <c r="G55" i="4"/>
  <c r="F56" i="4"/>
  <c r="G56" i="4"/>
  <c r="F57" i="4"/>
  <c r="G57" i="4"/>
  <c r="F58" i="4"/>
  <c r="G58" i="4"/>
  <c r="F59" i="4"/>
  <c r="G59" i="4"/>
  <c r="F60" i="4"/>
  <c r="G60" i="4"/>
  <c r="F61" i="4"/>
  <c r="G61" i="4"/>
  <c r="F62" i="4"/>
  <c r="G62" i="4"/>
  <c r="F63" i="4"/>
  <c r="G63" i="4"/>
  <c r="F64" i="4"/>
  <c r="G64" i="4"/>
  <c r="F65" i="4"/>
  <c r="G65" i="4"/>
  <c r="F66" i="4"/>
  <c r="G66" i="4"/>
  <c r="F67" i="4"/>
  <c r="G67" i="4"/>
  <c r="F68" i="4"/>
  <c r="G68" i="4"/>
  <c r="F69" i="4"/>
  <c r="G69" i="4"/>
  <c r="F70" i="4"/>
  <c r="G70" i="4"/>
  <c r="F71" i="4"/>
  <c r="G71" i="4"/>
  <c r="F72" i="4"/>
  <c r="G72" i="4"/>
  <c r="F73" i="4"/>
  <c r="G73" i="4"/>
  <c r="F74" i="4"/>
  <c r="G74" i="4"/>
  <c r="F75" i="4"/>
  <c r="G75" i="4"/>
  <c r="F76" i="4"/>
  <c r="G76" i="4"/>
  <c r="F77" i="4"/>
  <c r="G77" i="4"/>
  <c r="F78" i="4"/>
  <c r="G78" i="4"/>
  <c r="F79" i="4"/>
  <c r="G79" i="4"/>
  <c r="F80" i="4"/>
  <c r="G80" i="4"/>
  <c r="F81" i="4"/>
  <c r="G81" i="4"/>
  <c r="F82" i="4"/>
  <c r="G82" i="4"/>
  <c r="F83" i="4"/>
  <c r="G83" i="4"/>
  <c r="F84" i="4"/>
  <c r="G84" i="4"/>
  <c r="F85" i="4"/>
  <c r="G85" i="4"/>
  <c r="F86" i="4"/>
  <c r="G86" i="4"/>
  <c r="F87" i="4"/>
  <c r="G87" i="4"/>
  <c r="F88" i="4"/>
  <c r="G88" i="4"/>
  <c r="F89" i="4"/>
  <c r="G89" i="4"/>
  <c r="F90" i="4"/>
  <c r="G90" i="4"/>
  <c r="F91" i="4"/>
  <c r="G91" i="4"/>
  <c r="F92" i="4"/>
  <c r="G92" i="4"/>
  <c r="F93" i="4"/>
  <c r="G93" i="4"/>
  <c r="F94" i="4"/>
  <c r="G94" i="4"/>
  <c r="F95" i="4"/>
  <c r="G95" i="4"/>
  <c r="F96" i="4"/>
  <c r="G96" i="4"/>
  <c r="F97" i="4"/>
  <c r="G97" i="4"/>
  <c r="F98" i="4"/>
  <c r="G98" i="4"/>
  <c r="F99" i="4"/>
  <c r="G99" i="4"/>
  <c r="F100" i="4"/>
  <c r="G100" i="4"/>
  <c r="F101" i="4"/>
  <c r="G101" i="4"/>
  <c r="F102" i="4"/>
  <c r="G102" i="4"/>
  <c r="F103" i="4"/>
  <c r="G103" i="4"/>
  <c r="F104" i="4"/>
  <c r="G104" i="4"/>
  <c r="F105" i="4"/>
  <c r="G105" i="4"/>
  <c r="F106" i="4"/>
  <c r="G106" i="4"/>
  <c r="F107" i="4"/>
  <c r="G107" i="4"/>
  <c r="F108" i="4"/>
  <c r="G108" i="4"/>
  <c r="F109" i="4"/>
  <c r="G109" i="4"/>
  <c r="F110" i="4"/>
  <c r="G110" i="4"/>
  <c r="F111" i="4"/>
  <c r="G111" i="4"/>
  <c r="F112" i="4"/>
  <c r="G112" i="4"/>
  <c r="F113" i="4"/>
  <c r="G113" i="4"/>
  <c r="F114" i="4"/>
  <c r="G114" i="4"/>
  <c r="F115" i="4"/>
  <c r="G115" i="4"/>
  <c r="F116" i="4"/>
  <c r="G116" i="4"/>
  <c r="F117" i="4"/>
  <c r="G117" i="4"/>
  <c r="F118" i="4"/>
  <c r="G118" i="4"/>
  <c r="F119" i="4"/>
  <c r="G119" i="4"/>
  <c r="F120" i="4"/>
  <c r="G120" i="4"/>
  <c r="F121" i="4"/>
  <c r="G121" i="4"/>
  <c r="F122" i="4"/>
  <c r="G122" i="4"/>
  <c r="F123" i="4"/>
  <c r="G123" i="4"/>
  <c r="F124" i="4"/>
  <c r="G124" i="4"/>
  <c r="F125" i="4"/>
  <c r="G125" i="4"/>
  <c r="F126" i="4"/>
  <c r="G126" i="4"/>
  <c r="F127" i="4"/>
  <c r="G127" i="4"/>
  <c r="F128" i="4"/>
  <c r="G128" i="4"/>
  <c r="F129" i="4"/>
  <c r="G129" i="4"/>
  <c r="F130" i="4"/>
  <c r="G130" i="4"/>
  <c r="F131" i="4"/>
  <c r="G131" i="4"/>
  <c r="F132" i="4"/>
  <c r="G132" i="4"/>
  <c r="F133" i="4"/>
  <c r="G133" i="4"/>
  <c r="F134" i="4"/>
  <c r="G134" i="4"/>
  <c r="F135" i="4"/>
  <c r="G135" i="4"/>
  <c r="F136" i="4"/>
  <c r="G136" i="4"/>
  <c r="F137" i="4"/>
  <c r="G137" i="4"/>
  <c r="F138" i="4"/>
  <c r="G138" i="4"/>
  <c r="F139" i="4"/>
  <c r="G139" i="4"/>
  <c r="F140" i="4"/>
  <c r="G140" i="4"/>
  <c r="F141" i="4"/>
  <c r="G141" i="4"/>
  <c r="F142" i="4"/>
  <c r="G142" i="4"/>
  <c r="F143" i="4"/>
  <c r="G143" i="4"/>
  <c r="F144" i="4"/>
  <c r="G144" i="4"/>
  <c r="F145" i="4"/>
  <c r="G145" i="4"/>
  <c r="F146" i="4"/>
  <c r="G146" i="4"/>
  <c r="F147" i="4"/>
  <c r="G147" i="4"/>
  <c r="F148" i="4"/>
  <c r="G148" i="4"/>
  <c r="F149" i="4"/>
  <c r="G149" i="4"/>
  <c r="F150" i="4"/>
  <c r="G150" i="4"/>
  <c r="F151" i="4"/>
  <c r="G151" i="4"/>
  <c r="F152" i="4"/>
  <c r="G152" i="4"/>
  <c r="F153" i="4"/>
  <c r="G153" i="4"/>
  <c r="F154" i="4"/>
  <c r="G154" i="4"/>
  <c r="F155" i="4"/>
  <c r="G155" i="4"/>
  <c r="F156" i="4"/>
  <c r="G156" i="4"/>
  <c r="F157" i="4"/>
  <c r="G157" i="4"/>
  <c r="G7" i="4"/>
  <c r="F7" i="4"/>
  <c r="F8" i="3"/>
  <c r="G8" i="3"/>
  <c r="F9" i="3"/>
  <c r="G9" i="3"/>
  <c r="F10" i="3"/>
  <c r="G10" i="3"/>
  <c r="F11" i="3"/>
  <c r="G11" i="3"/>
  <c r="F12" i="3"/>
  <c r="G12" i="3"/>
  <c r="F13" i="3"/>
  <c r="G13" i="3"/>
  <c r="F14" i="3"/>
  <c r="G14" i="3"/>
  <c r="F15" i="3"/>
  <c r="G15" i="3"/>
  <c r="F16" i="3"/>
  <c r="G16" i="3"/>
  <c r="F17" i="3"/>
  <c r="G17" i="3"/>
  <c r="F18" i="3"/>
  <c r="G18" i="3"/>
  <c r="F19" i="3"/>
  <c r="G19" i="3"/>
  <c r="F20" i="3"/>
  <c r="G20" i="3"/>
  <c r="F21" i="3"/>
  <c r="G21" i="3"/>
  <c r="F22" i="3"/>
  <c r="G22" i="3"/>
  <c r="F23" i="3"/>
  <c r="G23" i="3"/>
  <c r="F24" i="3"/>
  <c r="G24" i="3"/>
  <c r="F25" i="3"/>
  <c r="G25" i="3"/>
  <c r="F26" i="3"/>
  <c r="G26" i="3"/>
  <c r="F27" i="3"/>
  <c r="G27" i="3"/>
  <c r="F28" i="3"/>
  <c r="G28" i="3"/>
  <c r="F29" i="3"/>
  <c r="G29" i="3"/>
  <c r="F30" i="3"/>
  <c r="G30" i="3"/>
  <c r="F31" i="3"/>
  <c r="G31" i="3"/>
  <c r="F32" i="3"/>
  <c r="G32" i="3"/>
  <c r="F33" i="3"/>
  <c r="G33" i="3"/>
  <c r="F34" i="3"/>
  <c r="G34" i="3"/>
  <c r="F35" i="3"/>
  <c r="G35" i="3"/>
  <c r="F36" i="3"/>
  <c r="G36" i="3"/>
  <c r="F37" i="3"/>
  <c r="G37" i="3"/>
  <c r="F38" i="3"/>
  <c r="G38" i="3"/>
  <c r="F39" i="3"/>
  <c r="G39" i="3"/>
  <c r="F40" i="3"/>
  <c r="G40" i="3"/>
  <c r="F41" i="3"/>
  <c r="G41" i="3"/>
  <c r="F42" i="3"/>
  <c r="G42" i="3"/>
  <c r="F43" i="3"/>
  <c r="G43" i="3"/>
  <c r="F44" i="3"/>
  <c r="G44" i="3"/>
  <c r="F45" i="3"/>
  <c r="G45" i="3"/>
  <c r="F46" i="3"/>
  <c r="G46" i="3"/>
  <c r="F47" i="3"/>
  <c r="G47" i="3"/>
  <c r="F48" i="3"/>
  <c r="G48" i="3"/>
  <c r="F49" i="3"/>
  <c r="G49" i="3"/>
  <c r="F50" i="3"/>
  <c r="G50" i="3"/>
  <c r="F51" i="3"/>
  <c r="G51" i="3"/>
  <c r="F52" i="3"/>
  <c r="G52" i="3"/>
  <c r="F53" i="3"/>
  <c r="G53" i="3"/>
  <c r="F54" i="3"/>
  <c r="G54" i="3"/>
  <c r="F55" i="3"/>
  <c r="G55" i="3"/>
  <c r="F56" i="3"/>
  <c r="G56" i="3"/>
  <c r="F57" i="3"/>
  <c r="G57" i="3"/>
  <c r="F58" i="3"/>
  <c r="G58" i="3"/>
  <c r="F59" i="3"/>
  <c r="G59" i="3"/>
  <c r="F60" i="3"/>
  <c r="G60" i="3"/>
  <c r="F61" i="3"/>
  <c r="G61" i="3"/>
  <c r="F62" i="3"/>
  <c r="G62" i="3"/>
  <c r="F63" i="3"/>
  <c r="G63" i="3"/>
  <c r="F64" i="3"/>
  <c r="G64" i="3"/>
  <c r="F65" i="3"/>
  <c r="G65" i="3"/>
  <c r="F66" i="3"/>
  <c r="G66" i="3"/>
  <c r="F67" i="3"/>
  <c r="G67" i="3"/>
  <c r="F68" i="3"/>
  <c r="G68" i="3"/>
  <c r="F69" i="3"/>
  <c r="G69" i="3"/>
  <c r="F70" i="3"/>
  <c r="G70" i="3"/>
  <c r="F71" i="3"/>
  <c r="G71" i="3"/>
  <c r="F72" i="3"/>
  <c r="G72" i="3"/>
  <c r="F73" i="3"/>
  <c r="G73" i="3"/>
  <c r="F74" i="3"/>
  <c r="G74" i="3"/>
  <c r="F75" i="3"/>
  <c r="G75" i="3"/>
  <c r="F76" i="3"/>
  <c r="G76" i="3"/>
  <c r="F77" i="3"/>
  <c r="G77" i="3"/>
  <c r="F78" i="3"/>
  <c r="G78" i="3"/>
  <c r="F79" i="3"/>
  <c r="G79" i="3"/>
  <c r="F80" i="3"/>
  <c r="G80" i="3"/>
  <c r="F81" i="3"/>
  <c r="G81" i="3"/>
  <c r="F82" i="3"/>
  <c r="G82" i="3"/>
  <c r="F83" i="3"/>
  <c r="G83" i="3"/>
  <c r="F84" i="3"/>
  <c r="G84" i="3"/>
  <c r="F85" i="3"/>
  <c r="G85" i="3"/>
  <c r="F86" i="3"/>
  <c r="G86" i="3"/>
  <c r="F87" i="3"/>
  <c r="G87" i="3"/>
  <c r="F88" i="3"/>
  <c r="G88" i="3"/>
  <c r="F89" i="3"/>
  <c r="G89" i="3"/>
  <c r="F90" i="3"/>
  <c r="G90" i="3"/>
  <c r="F91" i="3"/>
  <c r="G91" i="3"/>
  <c r="F92" i="3"/>
  <c r="G92" i="3"/>
  <c r="F93" i="3"/>
  <c r="G93" i="3"/>
  <c r="F94" i="3"/>
  <c r="G94" i="3"/>
  <c r="F95" i="3"/>
  <c r="G95" i="3"/>
  <c r="F96" i="3"/>
  <c r="G96" i="3"/>
  <c r="F97" i="3"/>
  <c r="G97" i="3"/>
  <c r="F98" i="3"/>
  <c r="G98" i="3"/>
  <c r="F99" i="3"/>
  <c r="G99" i="3"/>
  <c r="F100" i="3"/>
  <c r="G100" i="3"/>
  <c r="F101" i="3"/>
  <c r="G101" i="3"/>
  <c r="F102" i="3"/>
  <c r="G102" i="3"/>
  <c r="F103" i="3"/>
  <c r="G103" i="3"/>
  <c r="F104" i="3"/>
  <c r="G104" i="3"/>
  <c r="F105" i="3"/>
  <c r="G105" i="3"/>
  <c r="F106" i="3"/>
  <c r="G106" i="3"/>
  <c r="F107" i="3"/>
  <c r="G107" i="3"/>
  <c r="F108" i="3"/>
  <c r="G108" i="3"/>
  <c r="F109" i="3"/>
  <c r="G109" i="3"/>
  <c r="F110" i="3"/>
  <c r="G110" i="3"/>
  <c r="F111" i="3"/>
  <c r="G111" i="3"/>
  <c r="F112" i="3"/>
  <c r="G112" i="3"/>
  <c r="F113" i="3"/>
  <c r="G113" i="3"/>
  <c r="F114" i="3"/>
  <c r="G114" i="3"/>
  <c r="F115" i="3"/>
  <c r="G115" i="3"/>
  <c r="F116" i="3"/>
  <c r="G116" i="3"/>
  <c r="F117" i="3"/>
  <c r="G117" i="3"/>
  <c r="F118" i="3"/>
  <c r="G118" i="3"/>
  <c r="F119" i="3"/>
  <c r="G119" i="3"/>
  <c r="F120" i="3"/>
  <c r="G120" i="3"/>
  <c r="F121" i="3"/>
  <c r="G121" i="3"/>
  <c r="F122" i="3"/>
  <c r="G122" i="3"/>
  <c r="F123" i="3"/>
  <c r="G123" i="3"/>
  <c r="F124" i="3"/>
  <c r="G124" i="3"/>
  <c r="F125" i="3"/>
  <c r="G125" i="3"/>
  <c r="F126" i="3"/>
  <c r="G126" i="3"/>
  <c r="F127" i="3"/>
  <c r="G127" i="3"/>
  <c r="F128" i="3"/>
  <c r="G128" i="3"/>
  <c r="F129" i="3"/>
  <c r="G129" i="3"/>
  <c r="F130" i="3"/>
  <c r="G130" i="3"/>
  <c r="F131" i="3"/>
  <c r="G131" i="3"/>
  <c r="F132" i="3"/>
  <c r="G132" i="3"/>
  <c r="F133" i="3"/>
  <c r="G133" i="3"/>
  <c r="F134" i="3"/>
  <c r="G134" i="3"/>
  <c r="F135" i="3"/>
  <c r="G135" i="3"/>
  <c r="F136" i="3"/>
  <c r="G136" i="3"/>
  <c r="F137" i="3"/>
  <c r="G137" i="3"/>
  <c r="F138" i="3"/>
  <c r="G138" i="3"/>
  <c r="F139" i="3"/>
  <c r="G139" i="3"/>
  <c r="F140" i="3"/>
  <c r="G140" i="3"/>
  <c r="F141" i="3"/>
  <c r="G141" i="3"/>
  <c r="F142" i="3"/>
  <c r="G142" i="3"/>
  <c r="F143" i="3"/>
  <c r="G143" i="3"/>
  <c r="F144" i="3"/>
  <c r="G144" i="3"/>
  <c r="F145" i="3"/>
  <c r="G145" i="3"/>
  <c r="F146" i="3"/>
  <c r="G146" i="3"/>
  <c r="F147" i="3"/>
  <c r="G147" i="3"/>
  <c r="F148" i="3"/>
  <c r="G148" i="3"/>
  <c r="F149" i="3"/>
  <c r="G149" i="3"/>
  <c r="F150" i="3"/>
  <c r="G150" i="3"/>
  <c r="F151" i="3"/>
  <c r="G151" i="3"/>
  <c r="F152" i="3"/>
  <c r="G152" i="3"/>
  <c r="F153" i="3"/>
  <c r="G153" i="3"/>
  <c r="F154" i="3"/>
  <c r="G154" i="3"/>
  <c r="F155" i="3"/>
  <c r="G155" i="3"/>
  <c r="F156" i="3"/>
  <c r="G156" i="3"/>
  <c r="F157" i="3"/>
  <c r="G157" i="3"/>
  <c r="G7" i="3"/>
  <c r="F7" i="3"/>
</calcChain>
</file>

<file path=xl/sharedStrings.xml><?xml version="1.0" encoding="utf-8"?>
<sst xmlns="http://schemas.openxmlformats.org/spreadsheetml/2006/main" count="1724" uniqueCount="178">
  <si>
    <t>TOTAL</t>
  </si>
  <si>
    <t>DIN CARE:
FEMININ</t>
  </si>
  <si>
    <t>Nord - Vest</t>
  </si>
  <si>
    <t>Bihor</t>
  </si>
  <si>
    <t>Bistrita-Nasaud</t>
  </si>
  <si>
    <t>Cluj</t>
  </si>
  <si>
    <t>Maramures</t>
  </si>
  <si>
    <t>Satu Mare</t>
  </si>
  <si>
    <t>Salaj</t>
  </si>
  <si>
    <t>Centru</t>
  </si>
  <si>
    <t>Alba</t>
  </si>
  <si>
    <t>Brasov</t>
  </si>
  <si>
    <t>Covasna</t>
  </si>
  <si>
    <t>Harghita</t>
  </si>
  <si>
    <t>Mures</t>
  </si>
  <si>
    <t>Sibiu</t>
  </si>
  <si>
    <t>Nord - Est</t>
  </si>
  <si>
    <t>Bacau</t>
  </si>
  <si>
    <t>Botosani</t>
  </si>
  <si>
    <t>Iasi</t>
  </si>
  <si>
    <t>Neamt</t>
  </si>
  <si>
    <t>Suceava</t>
  </si>
  <si>
    <t>Vaslui</t>
  </si>
  <si>
    <t xml:space="preserve">Sud - Est </t>
  </si>
  <si>
    <t>Braila</t>
  </si>
  <si>
    <t>Buzau</t>
  </si>
  <si>
    <t>Constanta</t>
  </si>
  <si>
    <t>Galati</t>
  </si>
  <si>
    <t>Tulcea</t>
  </si>
  <si>
    <t>Vrancea</t>
  </si>
  <si>
    <t xml:space="preserve">Sud - Muntenia </t>
  </si>
  <si>
    <t>Arges</t>
  </si>
  <si>
    <t>Calarasi</t>
  </si>
  <si>
    <t>Dambovita</t>
  </si>
  <si>
    <t>Giurgiu</t>
  </si>
  <si>
    <t>Ialomita</t>
  </si>
  <si>
    <t>Prahova</t>
  </si>
  <si>
    <t>Teleorman</t>
  </si>
  <si>
    <t>Bucuresti - Ilfov</t>
  </si>
  <si>
    <t>Bucuresti</t>
  </si>
  <si>
    <t>Ilfov</t>
  </si>
  <si>
    <t>Sud - Vest Oltenia</t>
  </si>
  <si>
    <t>Dolj</t>
  </si>
  <si>
    <t>Gorj</t>
  </si>
  <si>
    <t>Mehedinti</t>
  </si>
  <si>
    <t>Olt</t>
  </si>
  <si>
    <t>Valcea</t>
  </si>
  <si>
    <t>Vest</t>
  </si>
  <si>
    <t>Arad</t>
  </si>
  <si>
    <t>Caras-Severin</t>
  </si>
  <si>
    <t>Hunedoara</t>
  </si>
  <si>
    <t>Timis</t>
  </si>
  <si>
    <t>DIN COL. 1 SI 2,
CALIFICAT</t>
  </si>
  <si>
    <t>FEMININ</t>
  </si>
  <si>
    <t>DIN
CARE:
FEMININ</t>
  </si>
  <si>
    <t>URBAN</t>
  </si>
  <si>
    <t>RURAL</t>
  </si>
  <si>
    <t>NUMĂR PERSONAL DIDACTIC</t>
  </si>
  <si>
    <t>PONDERI PERSONAL DIDACTIC CALIFICAT</t>
  </si>
  <si>
    <t>ROMÂNIA</t>
  </si>
  <si>
    <t>Sud - Est</t>
  </si>
  <si>
    <t>Sud - Muntenia</t>
  </si>
  <si>
    <t xml:space="preserve">
REGIUNEA
JUDETUL
MEDIUL</t>
  </si>
  <si>
    <t>PROPPRIETATE PUBLICĂ</t>
  </si>
  <si>
    <t>PERSONALUL DIDACTIC IN INVATAMANTUL LICEAL, PE REGIUNI DE DEZVOLTARE,JUDEŢE SI MEDII DE REZIDENTA LA INCEPUTUL ANULUI SCOLAR 2015-2016</t>
  </si>
  <si>
    <t>PERSONALUL DIDACTIC IN INVATAMANTUL LICEAL, PE REGIUNI DE DEZVOLTARE,JUDEŢE SI MEDII DE REZIDENTA LA INCEPUTUL ANULUI SCOLAR 2014-2015</t>
  </si>
  <si>
    <t>NORD-VEST</t>
  </si>
  <si>
    <t>BIHOR</t>
  </si>
  <si>
    <t>BISTRITA-NASAUD</t>
  </si>
  <si>
    <t>CLUJ</t>
  </si>
  <si>
    <t>MARAMURES</t>
  </si>
  <si>
    <t>SATU MARE</t>
  </si>
  <si>
    <t>SALAJ</t>
  </si>
  <si>
    <t>CENTRU</t>
  </si>
  <si>
    <t>ALBA</t>
  </si>
  <si>
    <t>BRASOV</t>
  </si>
  <si>
    <t>COVASNA</t>
  </si>
  <si>
    <t>HARGHITA</t>
  </si>
  <si>
    <t>MURES</t>
  </si>
  <si>
    <t>SIBIU</t>
  </si>
  <si>
    <t>NORD-EST</t>
  </si>
  <si>
    <t>BACAU</t>
  </si>
  <si>
    <t>BOTOSANI</t>
  </si>
  <si>
    <t>IASI</t>
  </si>
  <si>
    <t>NEAMT</t>
  </si>
  <si>
    <t>SUCEAVA</t>
  </si>
  <si>
    <t>VASLUI</t>
  </si>
  <si>
    <t>SUD-EST</t>
  </si>
  <si>
    <t>BRAILA</t>
  </si>
  <si>
    <t>BUZAU</t>
  </si>
  <si>
    <t>CONSTANTA</t>
  </si>
  <si>
    <t>GALATI</t>
  </si>
  <si>
    <t>TULCEA</t>
  </si>
  <si>
    <t>VRANCEA</t>
  </si>
  <si>
    <t>BUCURESTI-ILFOV</t>
  </si>
  <si>
    <t>ILFOV</t>
  </si>
  <si>
    <t>MUNICIPIUL BUCURESTI</t>
  </si>
  <si>
    <t>SUD-MUNTENIA</t>
  </si>
  <si>
    <t>ARGES</t>
  </si>
  <si>
    <t>CALARASI</t>
  </si>
  <si>
    <t>DAMBOVITA</t>
  </si>
  <si>
    <t>GIURGIU</t>
  </si>
  <si>
    <t>IALOMITA</t>
  </si>
  <si>
    <t>PRAHOVA</t>
  </si>
  <si>
    <t>TELEORMAN</t>
  </si>
  <si>
    <t>SUD-VEST-OLTENIA</t>
  </si>
  <si>
    <t>DOLJ</t>
  </si>
  <si>
    <t>GORJ</t>
  </si>
  <si>
    <t>MEHEDINTI</t>
  </si>
  <si>
    <t>OLT</t>
  </si>
  <si>
    <t>VALCEA</t>
  </si>
  <si>
    <t>VEST</t>
  </si>
  <si>
    <t>ARAD</t>
  </si>
  <si>
    <t>CARAS-SEVERIN</t>
  </si>
  <si>
    <t>HUNEDOARA</t>
  </si>
  <si>
    <t>TIMIS</t>
  </si>
  <si>
    <t>PERSONALUL DIDACTIC IN INVATAMANTUL LICEAL, PE REGIUNI DE DEZVOLTARE,JUDEŢE SI MEDII DE REZIDENTA LA INCEPUTUL ANULUI SCOLAR 2013-2014</t>
  </si>
  <si>
    <t>PERSONALUL DIDACTIC IN INVATAMANTUL LICEAL, PE REGIUNI DE DEZVOLTARE,JUDEŢE SI MEDII DE REZIDENTA LA INCEPUTUL ANULUI SCOLAR 2012-2013</t>
  </si>
  <si>
    <t>PERSONALUL DIDACTIC IN INVATAMANTUL LICEAL, PE REGIUNI DE DEZVOLTARE,JUDEŢE SI MEDII DE REZIDENTA LA INCEPUTUL ANULUI SCOLAR 2011-2012</t>
  </si>
  <si>
    <t>2011 2012</t>
  </si>
  <si>
    <t>2012 2013</t>
  </si>
  <si>
    <t>2013 2014</t>
  </si>
  <si>
    <t>2014 2015</t>
  </si>
  <si>
    <t>2015 2016</t>
  </si>
  <si>
    <t xml:space="preserve">EVOLUTIA PONDERII PERSONALULUI DIDACTIC CALIFICAT IN INVATAMANTUL LICEAL, PE REGIUNI DE DEZVOLTARE,JUDEŢE SI MEDII DE REZIDENTA </t>
  </si>
  <si>
    <t>REGIUNEA, JUDETUL, MEDIUL</t>
  </si>
  <si>
    <t>Profil</t>
  </si>
  <si>
    <t>2014-2015</t>
  </si>
  <si>
    <t>2015-2016</t>
  </si>
  <si>
    <t>Pers. did. calificat</t>
  </si>
  <si>
    <t>Pers. did. necalificat</t>
  </si>
  <si>
    <t>Total</t>
  </si>
  <si>
    <t>Feminin</t>
  </si>
  <si>
    <t>Masculin</t>
  </si>
  <si>
    <t>Învăţământ liceal tehnologic, Total, din care:</t>
  </si>
  <si>
    <t>Profil Tehnic</t>
  </si>
  <si>
    <t>Profil Resurse naturale şi protecţia mediului</t>
  </si>
  <si>
    <t>Profil Servicii</t>
  </si>
  <si>
    <t>Învăţământ profesional</t>
  </si>
  <si>
    <t>Învăţământ postliceal</t>
  </si>
  <si>
    <t>Calificaţi</t>
  </si>
  <si>
    <t>Necalificaţi</t>
  </si>
  <si>
    <t>Personal didactic - nr. Persoane</t>
  </si>
  <si>
    <t>2011-2012</t>
  </si>
  <si>
    <t>2012-2013</t>
  </si>
  <si>
    <t>2013-2014</t>
  </si>
  <si>
    <t>Evoluţia numărului personalului didactic din învăţământul profesional şi tehnic</t>
  </si>
  <si>
    <t>Sursa datelor: INS</t>
  </si>
  <si>
    <t>Evoluţia ponderii personalului didactic calificat din învăţământul profesional şi tehnic</t>
  </si>
  <si>
    <t>Învăţământ liceal tehnologic</t>
  </si>
  <si>
    <t>PROPRIETATE  PUBLICĂ</t>
  </si>
  <si>
    <t xml:space="preserve">Anul şcolar </t>
  </si>
  <si>
    <t>Total pe grupe de vârstă</t>
  </si>
  <si>
    <t>Urban pe grupe de vârstă</t>
  </si>
  <si>
    <t>Rural pe grupe de vârstă</t>
  </si>
  <si>
    <t>sub 25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</si>
  <si>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</si>
  <si>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</si>
  <si>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</si>
  <si>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</si>
  <si>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</si>
  <si>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</si>
  <si>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</si>
  <si>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</si>
  <si>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 si peste</t>
  </si>
  <si>
    <t>Ponderi pe grupe de vârstă</t>
  </si>
  <si>
    <t>25 -34 ani</t>
  </si>
  <si>
    <t>35-54 ani</t>
  </si>
  <si>
    <t xml:space="preserve">55-64 ani </t>
  </si>
  <si>
    <t>65 ani si peste</t>
  </si>
  <si>
    <t>Sursa datelor: Calculat pe baza datelor INS</t>
  </si>
  <si>
    <t>2016-2017</t>
  </si>
  <si>
    <t>PERSONALUL DIDACTIC IN INVATAMANTUL LICEAL, PE REGIUNI DE DEZVOLTARE,JUDEŢE SI MEDII DE REZIDENTA LA INCEPUTUL ANULUI SCOLAR 2016-2017</t>
  </si>
  <si>
    <t>2016 2017</t>
  </si>
  <si>
    <t>2017-2018</t>
  </si>
  <si>
    <t>PERSONALUL DIDACTIC IN INVATAMANTUL LICEAL, PE REGIUNI DE DEZVOLTARE,JUDEŢE SI MEDII DE REZIDENTA LA INCEPUTUL ANULUI SCOLAR 2017-2018</t>
  </si>
  <si>
    <t>2017 2018</t>
  </si>
  <si>
    <t>2017 - 2018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</si>
</sst>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4" x14ac:knownFonts="1"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indexed="8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Courier New"/>
      <family val="3"/>
    </font>
    <font>
      <sz val="8"/>
      <color theme="1"/>
      <name val="Courier New"/>
      <family val="3"/>
    </font>
    <font>
      <sz val="8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0"/>
      <color theme="0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Calibri"/>
      <family val="2"/>
      <scheme val="minor"/>
    </font>
    <font>
      <sz val="9"/>
      <color rgb="FFFFFF00"/>
      <name val="Calibri"/>
      <family val="2"/>
      <scheme val="minor"/>
    </font>
    <font>
      <b/>
      <sz val="9"/>
      <color rgb="FFFFFF00"/>
      <name val="Arial Narrow"/>
      <family val="2"/>
    </font>
    <font>
      <sz val="9"/>
      <color theme="0"/>
      <name val="Arial Narrow"/>
      <family val="2"/>
    </font>
    <font>
      <sz val="9"/>
      <name val="Arial Narrow"/>
      <family val="2"/>
    </font>
    <font>
      <b/>
      <sz val="12"/>
      <color theme="1"/>
      <name val="Arial Narrow"/>
      <family val="2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rgb="FFFF0000"/>
      </left>
      <right/>
      <top style="thick">
        <color rgb="FFFF0000"/>
      </top>
      <bottom style="medium">
        <color indexed="64"/>
      </bottom>
      <diagonal/>
    </border>
    <border>
      <left/>
      <right/>
      <top style="thick">
        <color rgb="FFFF0000"/>
      </top>
      <bottom style="medium">
        <color indexed="64"/>
      </bottom>
      <diagonal/>
    </border>
    <border>
      <left/>
      <right style="thick">
        <color rgb="FFFF0000"/>
      </right>
      <top style="thick">
        <color rgb="FFFF0000"/>
      </top>
      <bottom style="medium">
        <color indexed="64"/>
      </bottom>
      <diagonal/>
    </border>
    <border>
      <left style="thick">
        <color rgb="FFFF0000"/>
      </left>
      <right/>
      <top/>
      <bottom style="medium">
        <color indexed="64"/>
      </bottom>
      <diagonal/>
    </border>
    <border>
      <left style="thick">
        <color rgb="FFFF0000"/>
      </left>
      <right/>
      <top/>
      <bottom style="thin">
        <color indexed="64"/>
      </bottom>
      <diagonal/>
    </border>
    <border>
      <left style="thin">
        <color indexed="64"/>
      </left>
      <right style="thick">
        <color rgb="FFFF0000"/>
      </right>
      <top/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medium">
        <color indexed="64"/>
      </bottom>
      <diagonal/>
    </border>
    <border>
      <left style="thick">
        <color rgb="FFFF0000"/>
      </left>
      <right/>
      <top/>
      <bottom/>
      <diagonal/>
    </border>
    <border>
      <left style="thin">
        <color indexed="64"/>
      </left>
      <right style="thick">
        <color rgb="FFFF0000"/>
      </right>
      <top style="thin">
        <color indexed="64"/>
      </top>
      <bottom/>
      <diagonal/>
    </border>
    <border>
      <left style="thick">
        <color rgb="FFFF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medium">
        <color indexed="64"/>
      </top>
      <bottom style="thin">
        <color indexed="64"/>
      </bottom>
      <diagonal/>
    </border>
    <border>
      <left style="thick">
        <color rgb="FFFF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rgb="FFFF0000"/>
      </left>
      <right/>
      <top style="medium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/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medium">
        <color indexed="64"/>
      </top>
      <bottom style="medium">
        <color indexed="64"/>
      </bottom>
      <diagonal/>
    </border>
    <border>
      <left style="thick">
        <color rgb="FFFF0000"/>
      </left>
      <right/>
      <top style="thin">
        <color indexed="64"/>
      </top>
      <bottom style="medium">
        <color indexed="64"/>
      </bottom>
      <diagonal/>
    </border>
    <border>
      <left style="thick">
        <color rgb="FFFF0000"/>
      </left>
      <right/>
      <top style="thin">
        <color indexed="64"/>
      </top>
      <bottom/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medium">
        <color indexed="64"/>
      </left>
      <right style="thick">
        <color rgb="FFFF0000"/>
      </right>
      <top style="thick">
        <color rgb="FFFF0000"/>
      </top>
      <bottom/>
      <diagonal/>
    </border>
    <border>
      <left style="medium">
        <color indexed="64"/>
      </left>
      <right style="thick">
        <color rgb="FFFF0000"/>
      </right>
      <top/>
      <bottom style="medium">
        <color indexed="64"/>
      </bottom>
      <diagonal/>
    </border>
    <border>
      <left style="medium">
        <color indexed="64"/>
      </left>
      <right style="thick">
        <color rgb="FFFF0000"/>
      </right>
      <top/>
      <bottom style="thin">
        <color indexed="64"/>
      </bottom>
      <diagonal/>
    </border>
    <border>
      <left style="medium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rgb="FFFF000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rgb="FFFF0000"/>
      </right>
      <top style="thin">
        <color indexed="64"/>
      </top>
      <bottom/>
      <diagonal/>
    </border>
    <border>
      <left style="thick">
        <color rgb="FFFF0000"/>
      </left>
      <right/>
      <top style="medium">
        <color indexed="64"/>
      </top>
      <bottom/>
      <diagonal/>
    </border>
    <border>
      <left style="medium">
        <color indexed="64"/>
      </left>
      <right style="thick">
        <color rgb="FFFF0000"/>
      </right>
      <top style="medium">
        <color indexed="64"/>
      </top>
      <bottom style="thin">
        <color indexed="64"/>
      </bottom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medium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</borders>
  <cellStyleXfs count="1">
    <xf numFmtId="0" fontId="0" fillId="0" borderId="0"/>
  </cellStyleXfs>
  <cellXfs count="715">
    <xf numFmtId="0" fontId="0" fillId="0" borderId="0" xfId="0"/>
    <xf numFmtId="0" fontId="2" fillId="0" borderId="0" xfId="0" applyFont="1"/>
    <xf numFmtId="0" fontId="3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right" vertical="top" wrapText="1"/>
    </xf>
    <xf numFmtId="0" fontId="4" fillId="0" borderId="2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right" vertical="top" wrapText="1"/>
    </xf>
    <xf numFmtId="0" fontId="5" fillId="0" borderId="0" xfId="0" applyFont="1" applyBorder="1" applyAlignment="1">
      <alignment horizontal="left" vertical="top" wrapTex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10" fontId="1" fillId="0" borderId="10" xfId="0" applyNumberFormat="1" applyFont="1" applyBorder="1"/>
    <xf numFmtId="0" fontId="4" fillId="0" borderId="28" xfId="0" applyNumberFormat="1" applyFont="1" applyBorder="1" applyAlignment="1">
      <alignment horizontal="right" vertical="top" wrapText="1"/>
    </xf>
    <xf numFmtId="10" fontId="2" fillId="0" borderId="10" xfId="0" applyNumberFormat="1" applyFont="1" applyBorder="1"/>
    <xf numFmtId="0" fontId="2" fillId="0" borderId="0" xfId="0" applyFont="1" applyAlignment="1">
      <alignment horizontal="left" indent="5"/>
    </xf>
    <xf numFmtId="0" fontId="4" fillId="0" borderId="1" xfId="0" applyNumberFormat="1" applyFont="1" applyFill="1" applyBorder="1" applyAlignment="1">
      <alignment horizontal="right" vertical="top" wrapText="1"/>
    </xf>
    <xf numFmtId="0" fontId="5" fillId="0" borderId="0" xfId="0" applyFont="1" applyBorder="1" applyAlignment="1">
      <alignment horizontal="left" vertical="top" wrapText="1" indent="2"/>
    </xf>
    <xf numFmtId="0" fontId="1" fillId="0" borderId="40" xfId="0" applyFont="1" applyBorder="1" applyAlignment="1">
      <alignment horizontal="center" vertical="center" wrapText="1"/>
    </xf>
    <xf numFmtId="0" fontId="6" fillId="0" borderId="0" xfId="0" applyFont="1"/>
    <xf numFmtId="0" fontId="3" fillId="0" borderId="12" xfId="0" applyFont="1" applyBorder="1" applyAlignment="1">
      <alignment horizontal="right" vertical="center" wrapText="1"/>
    </xf>
    <xf numFmtId="0" fontId="7" fillId="0" borderId="0" xfId="0" applyFont="1"/>
    <xf numFmtId="0" fontId="4" fillId="0" borderId="14" xfId="0" applyFont="1" applyBorder="1" applyAlignment="1">
      <alignment horizontal="left" vertical="center" wrapText="1" indent="2"/>
    </xf>
    <xf numFmtId="0" fontId="4" fillId="0" borderId="1" xfId="0" applyFont="1" applyBorder="1" applyAlignment="1">
      <alignment horizontal="right" vertical="center" wrapText="1"/>
    </xf>
    <xf numFmtId="10" fontId="6" fillId="0" borderId="1" xfId="0" applyNumberFormat="1" applyFont="1" applyBorder="1"/>
    <xf numFmtId="10" fontId="6" fillId="0" borderId="15" xfId="0" applyNumberFormat="1" applyFont="1" applyBorder="1"/>
    <xf numFmtId="0" fontId="3" fillId="0" borderId="1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0" fontId="7" fillId="0" borderId="1" xfId="0" applyNumberFormat="1" applyFont="1" applyBorder="1"/>
    <xf numFmtId="10" fontId="7" fillId="0" borderId="15" xfId="0" applyNumberFormat="1" applyFont="1" applyBorder="1"/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 indent="2"/>
    </xf>
    <xf numFmtId="0" fontId="4" fillId="0" borderId="17" xfId="0" applyFont="1" applyBorder="1" applyAlignment="1">
      <alignment horizontal="right" vertical="center" wrapText="1"/>
    </xf>
    <xf numFmtId="10" fontId="6" fillId="0" borderId="17" xfId="0" applyNumberFormat="1" applyFont="1" applyBorder="1"/>
    <xf numFmtId="10" fontId="6" fillId="0" borderId="18" xfId="0" applyNumberFormat="1" applyFont="1" applyBorder="1"/>
    <xf numFmtId="0" fontId="1" fillId="0" borderId="0" xfId="0" applyFont="1" applyBorder="1" applyAlignment="1">
      <alignment horizontal="left" vertical="center"/>
    </xf>
    <xf numFmtId="0" fontId="9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 indent="1"/>
    </xf>
    <xf numFmtId="0" fontId="10" fillId="0" borderId="0" xfId="0" applyFont="1" applyAlignment="1">
      <alignment horizontal="right" vertic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indent="3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3" fillId="0" borderId="10" xfId="0" applyFont="1" applyBorder="1" applyAlignment="1">
      <alignment horizontal="right" vertical="center" wrapText="1"/>
    </xf>
    <xf numFmtId="10" fontId="7" fillId="0" borderId="10" xfId="0" applyNumberFormat="1" applyFont="1" applyBorder="1"/>
    <xf numFmtId="10" fontId="7" fillId="0" borderId="25" xfId="0" applyNumberFormat="1" applyFont="1" applyBorder="1"/>
    <xf numFmtId="0" fontId="3" fillId="0" borderId="41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3" fillId="0" borderId="0" xfId="0" applyFont="1"/>
    <xf numFmtId="0" fontId="4" fillId="0" borderId="14" xfId="0" applyFont="1" applyBorder="1"/>
    <xf numFmtId="10" fontId="4" fillId="0" borderId="10" xfId="0" applyNumberFormat="1" applyFont="1" applyBorder="1"/>
    <xf numFmtId="10" fontId="3" fillId="0" borderId="10" xfId="0" applyNumberFormat="1" applyFont="1" applyBorder="1"/>
    <xf numFmtId="0" fontId="4" fillId="0" borderId="0" xfId="0" applyFont="1" applyAlignment="1">
      <alignment vertical="top"/>
    </xf>
    <xf numFmtId="0" fontId="1" fillId="0" borderId="0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10" fontId="4" fillId="0" borderId="12" xfId="0" applyNumberFormat="1" applyFont="1" applyBorder="1"/>
    <xf numFmtId="10" fontId="4" fillId="0" borderId="1" xfId="0" applyNumberFormat="1" applyFont="1" applyBorder="1"/>
    <xf numFmtId="10" fontId="4" fillId="0" borderId="15" xfId="0" applyNumberFormat="1" applyFont="1" applyBorder="1"/>
    <xf numFmtId="10" fontId="4" fillId="0" borderId="17" xfId="0" applyNumberFormat="1" applyFont="1" applyBorder="1"/>
    <xf numFmtId="10" fontId="4" fillId="0" borderId="18" xfId="0" applyNumberFormat="1" applyFont="1" applyBorder="1"/>
    <xf numFmtId="0" fontId="4" fillId="0" borderId="14" xfId="0" applyFont="1" applyBorder="1" applyAlignment="1">
      <alignment vertical="center"/>
    </xf>
    <xf numFmtId="10" fontId="3" fillId="0" borderId="12" xfId="0" applyNumberFormat="1" applyFont="1" applyBorder="1"/>
    <xf numFmtId="10" fontId="3" fillId="0" borderId="1" xfId="0" applyNumberFormat="1" applyFont="1" applyBorder="1"/>
    <xf numFmtId="10" fontId="3" fillId="0" borderId="15" xfId="0" applyNumberFormat="1" applyFont="1" applyBorder="1"/>
    <xf numFmtId="0" fontId="4" fillId="0" borderId="0" xfId="0" applyFont="1" applyAlignment="1"/>
    <xf numFmtId="0" fontId="1" fillId="0" borderId="0" xfId="0" applyFont="1" applyBorder="1" applyAlignment="1">
      <alignment vertical="center"/>
    </xf>
    <xf numFmtId="0" fontId="3" fillId="0" borderId="11" xfId="0" applyFont="1" applyBorder="1" applyAlignment="1">
      <alignment vertical="top" wrapText="1"/>
    </xf>
    <xf numFmtId="0" fontId="4" fillId="0" borderId="14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10" fontId="4" fillId="0" borderId="24" xfId="0" applyNumberFormat="1" applyFont="1" applyBorder="1"/>
    <xf numFmtId="10" fontId="4" fillId="0" borderId="44" xfId="0" applyNumberFormat="1" applyFont="1" applyBorder="1"/>
    <xf numFmtId="10" fontId="4" fillId="0" borderId="22" xfId="0" applyNumberFormat="1" applyFont="1" applyBorder="1"/>
    <xf numFmtId="0" fontId="1" fillId="3" borderId="47" xfId="0" applyFont="1" applyFill="1" applyBorder="1" applyAlignment="1">
      <alignment horizontal="center" vertical="top"/>
    </xf>
    <xf numFmtId="10" fontId="4" fillId="0" borderId="11" xfId="0" applyNumberFormat="1" applyFont="1" applyBorder="1"/>
    <xf numFmtId="10" fontId="11" fillId="0" borderId="24" xfId="0" applyNumberFormat="1" applyFont="1" applyBorder="1"/>
    <xf numFmtId="10" fontId="11" fillId="0" borderId="10" xfId="0" applyNumberFormat="1" applyFont="1" applyBorder="1"/>
    <xf numFmtId="0" fontId="11" fillId="0" borderId="0" xfId="0" applyFont="1"/>
    <xf numFmtId="0" fontId="3" fillId="0" borderId="51" xfId="0" applyFont="1" applyBorder="1" applyAlignment="1">
      <alignment vertical="top" wrapText="1"/>
    </xf>
    <xf numFmtId="0" fontId="4" fillId="0" borderId="49" xfId="0" applyFont="1" applyBorder="1" applyAlignment="1">
      <alignment vertical="center" wrapText="1"/>
    </xf>
    <xf numFmtId="0" fontId="11" fillId="0" borderId="49" xfId="0" applyFont="1" applyBorder="1" applyAlignment="1">
      <alignment vertical="center" wrapText="1"/>
    </xf>
    <xf numFmtId="0" fontId="4" fillId="0" borderId="50" xfId="0" applyFont="1" applyBorder="1" applyAlignment="1">
      <alignment vertical="center" wrapText="1"/>
    </xf>
    <xf numFmtId="0" fontId="4" fillId="0" borderId="52" xfId="0" applyFont="1" applyBorder="1" applyAlignment="1">
      <alignment vertical="center" wrapText="1"/>
    </xf>
    <xf numFmtId="10" fontId="4" fillId="0" borderId="53" xfId="0" applyNumberFormat="1" applyFont="1" applyBorder="1"/>
    <xf numFmtId="10" fontId="4" fillId="0" borderId="20" xfId="0" applyNumberFormat="1" applyFont="1" applyBorder="1"/>
    <xf numFmtId="0" fontId="3" fillId="0" borderId="41" xfId="0" applyFont="1" applyBorder="1" applyAlignment="1">
      <alignment vertical="center" wrapText="1"/>
    </xf>
    <xf numFmtId="0" fontId="3" fillId="0" borderId="51" xfId="0" applyFont="1" applyBorder="1" applyAlignment="1">
      <alignment vertical="center" wrapText="1"/>
    </xf>
    <xf numFmtId="0" fontId="3" fillId="0" borderId="12" xfId="0" applyNumberFormat="1" applyFont="1" applyBorder="1" applyAlignment="1">
      <alignment horizontal="right" vertical="top" wrapText="1"/>
    </xf>
    <xf numFmtId="0" fontId="3" fillId="0" borderId="56" xfId="0" applyNumberFormat="1" applyFont="1" applyBorder="1" applyAlignment="1">
      <alignment horizontal="right" vertical="top" wrapText="1"/>
    </xf>
    <xf numFmtId="0" fontId="4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3" fillId="0" borderId="0" xfId="0" applyFont="1" applyBorder="1"/>
    <xf numFmtId="0" fontId="4" fillId="4" borderId="31" xfId="0" applyFont="1" applyFill="1" applyBorder="1" applyAlignment="1">
      <alignment horizontal="center" vertical="top" wrapText="1"/>
    </xf>
    <xf numFmtId="0" fontId="13" fillId="0" borderId="0" xfId="0" applyFont="1" applyAlignment="1">
      <alignment wrapText="1"/>
    </xf>
    <xf numFmtId="0" fontId="13" fillId="0" borderId="0" xfId="0" applyFont="1"/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4" fillId="2" borderId="58" xfId="0" applyFont="1" applyFill="1" applyBorder="1" applyAlignment="1">
      <alignment horizontal="center" textRotation="90"/>
    </xf>
    <xf numFmtId="0" fontId="14" fillId="2" borderId="46" xfId="0" applyFont="1" applyFill="1" applyBorder="1" applyAlignment="1">
      <alignment horizontal="center" textRotation="90"/>
    </xf>
    <xf numFmtId="0" fontId="14" fillId="2" borderId="57" xfId="0" applyFont="1" applyFill="1" applyBorder="1" applyAlignment="1">
      <alignment horizontal="center" textRotation="90"/>
    </xf>
    <xf numFmtId="0" fontId="14" fillId="2" borderId="45" xfId="0" applyFont="1" applyFill="1" applyBorder="1" applyAlignment="1">
      <alignment horizontal="center" textRotation="90"/>
    </xf>
    <xf numFmtId="0" fontId="14" fillId="2" borderId="47" xfId="0" applyFont="1" applyFill="1" applyBorder="1" applyAlignment="1">
      <alignment horizontal="center" textRotation="90"/>
    </xf>
    <xf numFmtId="0" fontId="14" fillId="0" borderId="0" xfId="0" applyFont="1" applyAlignment="1">
      <alignment horizontal="center" textRotation="90"/>
    </xf>
    <xf numFmtId="0" fontId="14" fillId="0" borderId="68" xfId="0" applyFont="1" applyBorder="1" applyAlignment="1">
      <alignment wrapText="1"/>
    </xf>
    <xf numFmtId="0" fontId="13" fillId="0" borderId="26" xfId="0" applyFont="1" applyBorder="1"/>
    <xf numFmtId="0" fontId="13" fillId="4" borderId="60" xfId="0" applyFont="1" applyFill="1" applyBorder="1"/>
    <xf numFmtId="0" fontId="13" fillId="4" borderId="22" xfId="0" applyFont="1" applyFill="1" applyBorder="1"/>
    <xf numFmtId="0" fontId="13" fillId="4" borderId="59" xfId="0" applyFont="1" applyFill="1" applyBorder="1"/>
    <xf numFmtId="0" fontId="13" fillId="4" borderId="44" xfId="0" applyFont="1" applyFill="1" applyBorder="1"/>
    <xf numFmtId="0" fontId="13" fillId="4" borderId="23" xfId="0" applyFont="1" applyFill="1" applyBorder="1"/>
    <xf numFmtId="0" fontId="13" fillId="4" borderId="38" xfId="0" applyFont="1" applyFill="1" applyBorder="1"/>
    <xf numFmtId="0" fontId="13" fillId="0" borderId="58" xfId="0" applyFont="1" applyBorder="1"/>
    <xf numFmtId="0" fontId="13" fillId="0" borderId="46" xfId="0" applyFont="1" applyBorder="1"/>
    <xf numFmtId="0" fontId="13" fillId="0" borderId="47" xfId="0" applyFont="1" applyBorder="1"/>
    <xf numFmtId="0" fontId="13" fillId="0" borderId="57" xfId="0" applyFont="1" applyBorder="1"/>
    <xf numFmtId="0" fontId="13" fillId="0" borderId="45" xfId="0" applyFont="1" applyBorder="1"/>
    <xf numFmtId="0" fontId="13" fillId="4" borderId="33" xfId="0" applyFont="1" applyFill="1" applyBorder="1" applyAlignment="1">
      <alignment horizontal="center" wrapText="1"/>
    </xf>
    <xf numFmtId="0" fontId="13" fillId="0" borderId="8" xfId="0" applyFont="1" applyBorder="1" applyAlignment="1">
      <alignment horizontal="right" vertical="top"/>
    </xf>
    <xf numFmtId="0" fontId="13" fillId="0" borderId="10" xfId="0" applyFont="1" applyBorder="1" applyAlignment="1">
      <alignment horizontal="right" vertical="top"/>
    </xf>
    <xf numFmtId="0" fontId="13" fillId="0" borderId="4" xfId="0" applyFont="1" applyBorder="1" applyAlignment="1">
      <alignment horizontal="right" vertical="top"/>
    </xf>
    <xf numFmtId="0" fontId="13" fillId="0" borderId="24" xfId="0" applyFont="1" applyBorder="1" applyAlignment="1">
      <alignment horizontal="right" vertical="top"/>
    </xf>
    <xf numFmtId="0" fontId="13" fillId="0" borderId="25" xfId="0" applyFont="1" applyBorder="1"/>
    <xf numFmtId="0" fontId="13" fillId="0" borderId="25" xfId="0" applyFont="1" applyBorder="1" applyAlignment="1">
      <alignment horizontal="right" vertical="top"/>
    </xf>
    <xf numFmtId="0" fontId="13" fillId="4" borderId="8" xfId="0" applyFont="1" applyFill="1" applyBorder="1" applyAlignment="1">
      <alignment horizontal="right" vertical="top"/>
    </xf>
    <xf numFmtId="0" fontId="13" fillId="4" borderId="4" xfId="0" applyFont="1" applyFill="1" applyBorder="1" applyAlignment="1">
      <alignment horizontal="right" vertical="top"/>
    </xf>
    <xf numFmtId="0" fontId="13" fillId="4" borderId="24" xfId="0" applyFont="1" applyFill="1" applyBorder="1" applyAlignment="1">
      <alignment horizontal="right" vertical="top"/>
    </xf>
    <xf numFmtId="0" fontId="13" fillId="4" borderId="10" xfId="0" applyFont="1" applyFill="1" applyBorder="1" applyAlignment="1">
      <alignment horizontal="right" vertical="top"/>
    </xf>
    <xf numFmtId="0" fontId="13" fillId="4" borderId="61" xfId="0" applyFont="1" applyFill="1" applyBorder="1" applyAlignment="1">
      <alignment horizontal="right" vertical="top"/>
    </xf>
    <xf numFmtId="0" fontId="13" fillId="4" borderId="5" xfId="0" applyFont="1" applyFill="1" applyBorder="1" applyAlignment="1">
      <alignment horizontal="right" vertical="top"/>
    </xf>
    <xf numFmtId="0" fontId="14" fillId="0" borderId="0" xfId="0" applyFont="1"/>
    <xf numFmtId="0" fontId="13" fillId="4" borderId="31" xfId="0" applyFont="1" applyFill="1" applyBorder="1" applyAlignment="1">
      <alignment horizontal="center" vertical="top" wrapText="1"/>
    </xf>
    <xf numFmtId="0" fontId="13" fillId="0" borderId="28" xfId="0" applyFont="1" applyBorder="1" applyAlignment="1">
      <alignment horizontal="right" vertical="top"/>
    </xf>
    <xf numFmtId="0" fontId="13" fillId="0" borderId="1" xfId="0" applyFont="1" applyBorder="1" applyAlignment="1">
      <alignment horizontal="right" vertical="top"/>
    </xf>
    <xf numFmtId="0" fontId="13" fillId="0" borderId="2" xfId="0" applyFont="1" applyBorder="1" applyAlignment="1">
      <alignment horizontal="right" vertical="top"/>
    </xf>
    <xf numFmtId="0" fontId="13" fillId="0" borderId="14" xfId="0" applyFont="1" applyBorder="1" applyAlignment="1">
      <alignment horizontal="right" vertical="top"/>
    </xf>
    <xf numFmtId="0" fontId="13" fillId="0" borderId="15" xfId="0" applyFont="1" applyBorder="1" applyAlignment="1">
      <alignment vertical="top"/>
    </xf>
    <xf numFmtId="0" fontId="13" fillId="0" borderId="15" xfId="0" applyFont="1" applyBorder="1" applyAlignment="1">
      <alignment horizontal="right" vertical="top"/>
    </xf>
    <xf numFmtId="0" fontId="13" fillId="4" borderId="28" xfId="0" applyFont="1" applyFill="1" applyBorder="1" applyAlignment="1">
      <alignment horizontal="right" vertical="top"/>
    </xf>
    <xf numFmtId="0" fontId="13" fillId="4" borderId="2" xfId="0" applyFont="1" applyFill="1" applyBorder="1" applyAlignment="1">
      <alignment horizontal="right" vertical="top"/>
    </xf>
    <xf numFmtId="0" fontId="13" fillId="4" borderId="62" xfId="0" applyFont="1" applyFill="1" applyBorder="1" applyAlignment="1">
      <alignment horizontal="right" vertical="top"/>
    </xf>
    <xf numFmtId="0" fontId="13" fillId="4" borderId="73" xfId="0" applyFont="1" applyFill="1" applyBorder="1" applyAlignment="1">
      <alignment horizontal="right" vertical="top"/>
    </xf>
    <xf numFmtId="0" fontId="14" fillId="0" borderId="0" xfId="0" applyFont="1" applyAlignment="1">
      <alignment vertical="top"/>
    </xf>
    <xf numFmtId="0" fontId="13" fillId="4" borderId="69" xfId="0" applyFont="1" applyFill="1" applyBorder="1" applyAlignment="1">
      <alignment horizontal="center" wrapText="1"/>
    </xf>
    <xf numFmtId="0" fontId="13" fillId="0" borderId="7" xfId="0" applyFont="1" applyBorder="1" applyAlignment="1">
      <alignment horizontal="right" vertical="top"/>
    </xf>
    <xf numFmtId="0" fontId="13" fillId="0" borderId="19" xfId="0" applyFont="1" applyBorder="1" applyAlignment="1">
      <alignment horizontal="right" vertical="top"/>
    </xf>
    <xf numFmtId="0" fontId="13" fillId="0" borderId="6" xfId="0" applyFont="1" applyBorder="1" applyAlignment="1">
      <alignment horizontal="right" vertical="top"/>
    </xf>
    <xf numFmtId="0" fontId="13" fillId="0" borderId="39" xfId="0" applyFont="1" applyBorder="1" applyAlignment="1">
      <alignment horizontal="right" vertical="top"/>
    </xf>
    <xf numFmtId="0" fontId="13" fillId="0" borderId="40" xfId="0" applyFont="1" applyBorder="1"/>
    <xf numFmtId="0" fontId="13" fillId="0" borderId="40" xfId="0" applyFont="1" applyBorder="1" applyAlignment="1">
      <alignment horizontal="right" vertical="top"/>
    </xf>
    <xf numFmtId="0" fontId="13" fillId="4" borderId="63" xfId="0" applyFont="1" applyFill="1" applyBorder="1" applyAlignment="1">
      <alignment horizontal="right" vertical="top"/>
    </xf>
    <xf numFmtId="0" fontId="13" fillId="4" borderId="6" xfId="0" applyFont="1" applyFill="1" applyBorder="1" applyAlignment="1">
      <alignment horizontal="right" vertical="top"/>
    </xf>
    <xf numFmtId="0" fontId="14" fillId="0" borderId="9" xfId="0" applyFont="1" applyBorder="1" applyAlignment="1">
      <alignment wrapText="1"/>
    </xf>
    <xf numFmtId="0" fontId="13" fillId="0" borderId="72" xfId="0" applyFont="1" applyBorder="1"/>
    <xf numFmtId="0" fontId="13" fillId="0" borderId="47" xfId="0" applyFont="1" applyBorder="1" applyAlignment="1">
      <alignment horizontal="right" vertical="top"/>
    </xf>
    <xf numFmtId="0" fontId="13" fillId="0" borderId="57" xfId="0" applyFont="1" applyBorder="1" applyAlignment="1">
      <alignment horizontal="right" vertical="top"/>
    </xf>
    <xf numFmtId="0" fontId="13" fillId="0" borderId="46" xfId="0" applyFont="1" applyBorder="1" applyAlignment="1">
      <alignment horizontal="right" vertical="top"/>
    </xf>
    <xf numFmtId="0" fontId="13" fillId="4" borderId="46" xfId="0" applyFont="1" applyFill="1" applyBorder="1"/>
    <xf numFmtId="0" fontId="13" fillId="4" borderId="47" xfId="0" applyFont="1" applyFill="1" applyBorder="1"/>
    <xf numFmtId="0" fontId="13" fillId="4" borderId="58" xfId="0" applyFont="1" applyFill="1" applyBorder="1"/>
    <xf numFmtId="0" fontId="13" fillId="4" borderId="57" xfId="0" applyFont="1" applyFill="1" applyBorder="1"/>
    <xf numFmtId="0" fontId="13" fillId="0" borderId="48" xfId="0" applyFont="1" applyBorder="1"/>
    <xf numFmtId="0" fontId="14" fillId="0" borderId="60" xfId="0" applyFont="1" applyBorder="1"/>
    <xf numFmtId="0" fontId="14" fillId="0" borderId="22" xfId="0" applyFont="1" applyBorder="1"/>
    <xf numFmtId="0" fontId="14" fillId="0" borderId="59" xfId="0" applyFont="1" applyBorder="1"/>
    <xf numFmtId="0" fontId="14" fillId="0" borderId="44" xfId="0" applyFont="1" applyBorder="1"/>
    <xf numFmtId="0" fontId="14" fillId="0" borderId="26" xfId="0" applyFont="1" applyBorder="1"/>
    <xf numFmtId="0" fontId="14" fillId="0" borderId="0" xfId="0" applyFont="1" applyBorder="1" applyAlignment="1">
      <alignment wrapText="1"/>
    </xf>
    <xf numFmtId="0" fontId="14" fillId="0" borderId="0" xfId="0" applyFont="1" applyBorder="1"/>
    <xf numFmtId="0" fontId="15" fillId="2" borderId="67" xfId="0" applyFont="1" applyFill="1" applyBorder="1" applyAlignment="1">
      <alignment wrapText="1"/>
    </xf>
    <xf numFmtId="0" fontId="14" fillId="2" borderId="7" xfId="0" applyFont="1" applyFill="1" applyBorder="1" applyAlignment="1">
      <alignment horizontal="center" textRotation="90"/>
    </xf>
    <xf numFmtId="0" fontId="14" fillId="2" borderId="19" xfId="0" applyFont="1" applyFill="1" applyBorder="1" applyAlignment="1">
      <alignment horizontal="center" textRotation="90"/>
    </xf>
    <xf numFmtId="0" fontId="14" fillId="2" borderId="6" xfId="0" applyFont="1" applyFill="1" applyBorder="1" applyAlignment="1">
      <alignment horizontal="center" textRotation="90"/>
    </xf>
    <xf numFmtId="0" fontId="14" fillId="2" borderId="39" xfId="0" applyFont="1" applyFill="1" applyBorder="1" applyAlignment="1">
      <alignment horizontal="center" textRotation="90"/>
    </xf>
    <xf numFmtId="0" fontId="14" fillId="2" borderId="40" xfId="0" applyFont="1" applyFill="1" applyBorder="1" applyAlignment="1">
      <alignment horizontal="center" textRotation="90"/>
    </xf>
    <xf numFmtId="0" fontId="16" fillId="2" borderId="68" xfId="0" applyFont="1" applyFill="1" applyBorder="1" applyAlignment="1">
      <alignment wrapText="1"/>
    </xf>
    <xf numFmtId="0" fontId="17" fillId="2" borderId="0" xfId="0" applyFont="1" applyFill="1" applyAlignment="1">
      <alignment horizontal="center" textRotation="90"/>
    </xf>
    <xf numFmtId="0" fontId="17" fillId="2" borderId="20" xfId="0" applyFont="1" applyFill="1" applyBorder="1" applyAlignment="1">
      <alignment horizontal="center" textRotation="90"/>
    </xf>
    <xf numFmtId="0" fontId="17" fillId="2" borderId="3" xfId="0" applyFont="1" applyFill="1" applyBorder="1" applyAlignment="1">
      <alignment horizontal="center" textRotation="90"/>
    </xf>
    <xf numFmtId="0" fontId="17" fillId="2" borderId="53" xfId="0" applyFont="1" applyFill="1" applyBorder="1" applyAlignment="1">
      <alignment horizontal="center" textRotation="90"/>
    </xf>
    <xf numFmtId="0" fontId="17" fillId="2" borderId="54" xfId="0" applyFont="1" applyFill="1" applyBorder="1" applyAlignment="1">
      <alignment horizontal="center" textRotation="90"/>
    </xf>
    <xf numFmtId="0" fontId="17" fillId="2" borderId="63" xfId="0" applyFont="1" applyFill="1" applyBorder="1" applyAlignment="1">
      <alignment horizontal="center" textRotation="90"/>
    </xf>
    <xf numFmtId="0" fontId="17" fillId="2" borderId="36" xfId="0" applyFont="1" applyFill="1" applyBorder="1" applyAlignment="1">
      <alignment horizontal="center" textRotation="90"/>
    </xf>
    <xf numFmtId="0" fontId="17" fillId="4" borderId="0" xfId="0" applyFont="1" applyFill="1" applyAlignment="1">
      <alignment horizontal="center" textRotation="90"/>
    </xf>
    <xf numFmtId="164" fontId="13" fillId="3" borderId="58" xfId="0" applyNumberFormat="1" applyFont="1" applyFill="1" applyBorder="1" applyAlignment="1">
      <alignment horizontal="right" vertical="center"/>
    </xf>
    <xf numFmtId="164" fontId="13" fillId="4" borderId="46" xfId="0" applyNumberFormat="1" applyFont="1" applyFill="1" applyBorder="1" applyAlignment="1">
      <alignment horizontal="right" vertical="center"/>
    </xf>
    <xf numFmtId="164" fontId="13" fillId="4" borderId="57" xfId="0" applyNumberFormat="1" applyFont="1" applyFill="1" applyBorder="1" applyAlignment="1">
      <alignment horizontal="right" vertical="center"/>
    </xf>
    <xf numFmtId="164" fontId="13" fillId="4" borderId="45" xfId="0" applyNumberFormat="1" applyFont="1" applyFill="1" applyBorder="1" applyAlignment="1">
      <alignment horizontal="right" vertical="center"/>
    </xf>
    <xf numFmtId="164" fontId="13" fillId="4" borderId="47" xfId="0" applyNumberFormat="1" applyFont="1" applyFill="1" applyBorder="1" applyAlignment="1">
      <alignment horizontal="right" vertical="center"/>
    </xf>
    <xf numFmtId="164" fontId="13" fillId="4" borderId="58" xfId="0" applyNumberFormat="1" applyFont="1" applyFill="1" applyBorder="1" applyAlignment="1">
      <alignment horizontal="right" vertical="center"/>
    </xf>
    <xf numFmtId="164" fontId="13" fillId="3" borderId="45" xfId="0" applyNumberFormat="1" applyFont="1" applyFill="1" applyBorder="1" applyAlignment="1">
      <alignment horizontal="right" vertical="center"/>
    </xf>
    <xf numFmtId="0" fontId="13" fillId="4" borderId="0" xfId="0" applyFont="1" applyFill="1" applyAlignment="1">
      <alignment horizontal="center" textRotation="90"/>
    </xf>
    <xf numFmtId="164" fontId="13" fillId="3" borderId="8" xfId="0" applyNumberFormat="1" applyFont="1" applyFill="1" applyBorder="1" applyAlignment="1">
      <alignment horizontal="right" vertical="center"/>
    </xf>
    <xf numFmtId="164" fontId="13" fillId="0" borderId="10" xfId="0" applyNumberFormat="1" applyFont="1" applyBorder="1" applyAlignment="1">
      <alignment horizontal="right" vertical="center"/>
    </xf>
    <xf numFmtId="164" fontId="13" fillId="0" borderId="4" xfId="0" applyNumberFormat="1" applyFont="1" applyBorder="1" applyAlignment="1">
      <alignment horizontal="right" vertical="center"/>
    </xf>
    <xf numFmtId="164" fontId="13" fillId="0" borderId="24" xfId="0" applyNumberFormat="1" applyFont="1" applyBorder="1" applyAlignment="1">
      <alignment horizontal="right" vertical="center"/>
    </xf>
    <xf numFmtId="164" fontId="13" fillId="0" borderId="25" xfId="0" applyNumberFormat="1" applyFont="1" applyBorder="1" applyAlignment="1">
      <alignment horizontal="right" vertical="center"/>
    </xf>
    <xf numFmtId="164" fontId="13" fillId="4" borderId="27" xfId="0" applyNumberFormat="1" applyFont="1" applyFill="1" applyBorder="1" applyAlignment="1">
      <alignment horizontal="right" vertical="center"/>
    </xf>
    <xf numFmtId="164" fontId="13" fillId="4" borderId="12" xfId="0" applyNumberFormat="1" applyFont="1" applyFill="1" applyBorder="1" applyAlignment="1">
      <alignment horizontal="right" vertical="center"/>
    </xf>
    <xf numFmtId="164" fontId="13" fillId="4" borderId="56" xfId="0" applyNumberFormat="1" applyFont="1" applyFill="1" applyBorder="1" applyAlignment="1">
      <alignment horizontal="right" vertical="center"/>
    </xf>
    <xf numFmtId="164" fontId="13" fillId="3" borderId="24" xfId="0" applyNumberFormat="1" applyFont="1" applyFill="1" applyBorder="1" applyAlignment="1">
      <alignment horizontal="right" vertical="center"/>
    </xf>
    <xf numFmtId="164" fontId="13" fillId="4" borderId="13" xfId="0" applyNumberFormat="1" applyFont="1" applyFill="1" applyBorder="1" applyAlignment="1">
      <alignment horizontal="right" vertical="center"/>
    </xf>
    <xf numFmtId="164" fontId="13" fillId="0" borderId="1" xfId="0" applyNumberFormat="1" applyFont="1" applyBorder="1" applyAlignment="1">
      <alignment horizontal="right" vertical="center"/>
    </xf>
    <xf numFmtId="164" fontId="13" fillId="0" borderId="2" xfId="0" applyNumberFormat="1" applyFont="1" applyBorder="1" applyAlignment="1">
      <alignment horizontal="right" vertical="center"/>
    </xf>
    <xf numFmtId="164" fontId="13" fillId="0" borderId="14" xfId="0" applyNumberFormat="1" applyFont="1" applyBorder="1" applyAlignment="1">
      <alignment horizontal="right" vertical="center"/>
    </xf>
    <xf numFmtId="164" fontId="13" fillId="0" borderId="15" xfId="0" applyNumberFormat="1" applyFont="1" applyBorder="1" applyAlignment="1">
      <alignment horizontal="right" vertical="center"/>
    </xf>
    <xf numFmtId="164" fontId="13" fillId="4" borderId="28" xfId="0" applyNumberFormat="1" applyFont="1" applyFill="1" applyBorder="1" applyAlignment="1">
      <alignment horizontal="right" vertical="center"/>
    </xf>
    <xf numFmtId="164" fontId="13" fillId="4" borderId="1" xfId="0" applyNumberFormat="1" applyFont="1" applyFill="1" applyBorder="1" applyAlignment="1">
      <alignment horizontal="right" vertical="center"/>
    </xf>
    <xf numFmtId="164" fontId="13" fillId="4" borderId="2" xfId="0" applyNumberFormat="1" applyFont="1" applyFill="1" applyBorder="1" applyAlignment="1">
      <alignment horizontal="right" vertical="center"/>
    </xf>
    <xf numFmtId="164" fontId="13" fillId="4" borderId="15" xfId="0" applyNumberFormat="1" applyFont="1" applyFill="1" applyBorder="1" applyAlignment="1">
      <alignment horizontal="right" vertical="center"/>
    </xf>
    <xf numFmtId="164" fontId="13" fillId="0" borderId="19" xfId="0" applyNumberFormat="1" applyFont="1" applyBorder="1" applyAlignment="1">
      <alignment horizontal="right" vertical="center"/>
    </xf>
    <xf numFmtId="164" fontId="13" fillId="0" borderId="6" xfId="0" applyNumberFormat="1" applyFont="1" applyBorder="1" applyAlignment="1">
      <alignment horizontal="right" vertical="center"/>
    </xf>
    <xf numFmtId="164" fontId="13" fillId="0" borderId="16" xfId="0" applyNumberFormat="1" applyFont="1" applyBorder="1" applyAlignment="1">
      <alignment horizontal="right" vertical="center"/>
    </xf>
    <xf numFmtId="164" fontId="13" fillId="0" borderId="17" xfId="0" applyNumberFormat="1" applyFont="1" applyBorder="1" applyAlignment="1">
      <alignment horizontal="right" vertical="center"/>
    </xf>
    <xf numFmtId="164" fontId="13" fillId="0" borderId="18" xfId="0" applyNumberFormat="1" applyFont="1" applyBorder="1" applyAlignment="1">
      <alignment horizontal="right" vertical="center"/>
    </xf>
    <xf numFmtId="164" fontId="13" fillId="4" borderId="60" xfId="0" applyNumberFormat="1" applyFont="1" applyFill="1" applyBorder="1" applyAlignment="1">
      <alignment horizontal="right" vertical="center"/>
    </xf>
    <xf numFmtId="164" fontId="13" fillId="4" borderId="22" xfId="0" applyNumberFormat="1" applyFont="1" applyFill="1" applyBorder="1" applyAlignment="1">
      <alignment horizontal="right" vertical="center"/>
    </xf>
    <xf numFmtId="164" fontId="13" fillId="4" borderId="59" xfId="0" applyNumberFormat="1" applyFont="1" applyFill="1" applyBorder="1" applyAlignment="1">
      <alignment horizontal="right" vertical="center"/>
    </xf>
    <xf numFmtId="164" fontId="13" fillId="0" borderId="40" xfId="0" applyNumberFormat="1" applyFont="1" applyBorder="1" applyAlignment="1">
      <alignment horizontal="right" vertical="center"/>
    </xf>
    <xf numFmtId="164" fontId="13" fillId="4" borderId="26" xfId="0" applyNumberFormat="1" applyFont="1" applyFill="1" applyBorder="1" applyAlignment="1">
      <alignment horizontal="right" vertical="center"/>
    </xf>
    <xf numFmtId="164" fontId="13" fillId="0" borderId="46" xfId="0" applyNumberFormat="1" applyFont="1" applyBorder="1" applyAlignment="1">
      <alignment horizontal="right" vertical="center"/>
    </xf>
    <xf numFmtId="164" fontId="13" fillId="0" borderId="57" xfId="0" applyNumberFormat="1" applyFont="1" applyBorder="1" applyAlignment="1">
      <alignment horizontal="right" vertical="center"/>
    </xf>
    <xf numFmtId="9" fontId="13" fillId="0" borderId="45" xfId="0" applyNumberFormat="1" applyFont="1" applyBorder="1" applyAlignment="1">
      <alignment horizontal="right" vertical="center"/>
    </xf>
    <xf numFmtId="9" fontId="13" fillId="0" borderId="46" xfId="0" applyNumberFormat="1" applyFont="1" applyBorder="1" applyAlignment="1">
      <alignment horizontal="right" vertical="center"/>
    </xf>
    <xf numFmtId="9" fontId="13" fillId="0" borderId="47" xfId="0" applyNumberFormat="1" applyFont="1" applyBorder="1" applyAlignment="1">
      <alignment horizontal="right" vertical="center"/>
    </xf>
    <xf numFmtId="164" fontId="13" fillId="0" borderId="47" xfId="0" applyNumberFormat="1" applyFont="1" applyBorder="1" applyAlignment="1">
      <alignment horizontal="right" vertical="center"/>
    </xf>
    <xf numFmtId="164" fontId="13" fillId="3" borderId="60" xfId="0" applyNumberFormat="1" applyFont="1" applyFill="1" applyBorder="1" applyAlignment="1">
      <alignment horizontal="right" vertical="center"/>
    </xf>
    <xf numFmtId="164" fontId="13" fillId="0" borderId="22" xfId="0" applyNumberFormat="1" applyFont="1" applyBorder="1" applyAlignment="1">
      <alignment horizontal="right" vertical="center"/>
    </xf>
    <xf numFmtId="164" fontId="13" fillId="0" borderId="59" xfId="0" applyNumberFormat="1" applyFont="1" applyBorder="1" applyAlignment="1">
      <alignment horizontal="right" vertical="center"/>
    </xf>
    <xf numFmtId="164" fontId="13" fillId="0" borderId="45" xfId="0" applyNumberFormat="1" applyFont="1" applyBorder="1" applyAlignment="1">
      <alignment horizontal="right" vertical="center"/>
    </xf>
    <xf numFmtId="164" fontId="13" fillId="3" borderId="44" xfId="0" applyNumberFormat="1" applyFont="1" applyFill="1" applyBorder="1" applyAlignment="1">
      <alignment horizontal="right" vertical="center"/>
    </xf>
    <xf numFmtId="164" fontId="13" fillId="0" borderId="26" xfId="0" applyNumberFormat="1" applyFont="1" applyBorder="1" applyAlignment="1">
      <alignment horizontal="right" vertical="center"/>
    </xf>
    <xf numFmtId="9" fontId="14" fillId="3" borderId="60" xfId="0" applyNumberFormat="1" applyFont="1" applyFill="1" applyBorder="1" applyAlignment="1">
      <alignment horizontal="right" vertical="center"/>
    </xf>
    <xf numFmtId="164" fontId="14" fillId="0" borderId="22" xfId="0" applyNumberFormat="1" applyFont="1" applyBorder="1" applyAlignment="1">
      <alignment horizontal="right" vertical="center"/>
    </xf>
    <xf numFmtId="164" fontId="14" fillId="0" borderId="59" xfId="0" applyNumberFormat="1" applyFont="1" applyBorder="1" applyAlignment="1">
      <alignment horizontal="right" vertical="center"/>
    </xf>
    <xf numFmtId="164" fontId="14" fillId="0" borderId="44" xfId="0" applyNumberFormat="1" applyFont="1" applyBorder="1" applyAlignment="1">
      <alignment horizontal="right" vertical="center"/>
    </xf>
    <xf numFmtId="164" fontId="14" fillId="0" borderId="26" xfId="0" applyNumberFormat="1" applyFont="1" applyBorder="1" applyAlignment="1">
      <alignment horizontal="right" vertical="center"/>
    </xf>
    <xf numFmtId="164" fontId="14" fillId="4" borderId="58" xfId="0" applyNumberFormat="1" applyFont="1" applyFill="1" applyBorder="1" applyAlignment="1">
      <alignment horizontal="right" vertical="center"/>
    </xf>
    <xf numFmtId="164" fontId="14" fillId="4" borderId="46" xfId="0" applyNumberFormat="1" applyFont="1" applyFill="1" applyBorder="1" applyAlignment="1">
      <alignment horizontal="right" vertical="center"/>
    </xf>
    <xf numFmtId="164" fontId="14" fillId="4" borderId="57" xfId="0" applyNumberFormat="1" applyFont="1" applyFill="1" applyBorder="1" applyAlignment="1">
      <alignment horizontal="right" vertical="center"/>
    </xf>
    <xf numFmtId="9" fontId="14" fillId="3" borderId="44" xfId="0" applyNumberFormat="1" applyFont="1" applyFill="1" applyBorder="1" applyAlignment="1">
      <alignment horizontal="right" vertical="center"/>
    </xf>
    <xf numFmtId="164" fontId="14" fillId="4" borderId="47" xfId="0" applyNumberFormat="1" applyFont="1" applyFill="1" applyBorder="1" applyAlignment="1">
      <alignment horizontal="right" vertical="center"/>
    </xf>
    <xf numFmtId="0" fontId="18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19" fillId="0" borderId="0" xfId="0" applyFont="1"/>
    <xf numFmtId="164" fontId="19" fillId="0" borderId="0" xfId="0" applyNumberFormat="1" applyFont="1"/>
    <xf numFmtId="0" fontId="8" fillId="0" borderId="0" xfId="0" applyFont="1"/>
    <xf numFmtId="0" fontId="13" fillId="0" borderId="42" xfId="0" applyFont="1" applyBorder="1"/>
    <xf numFmtId="0" fontId="13" fillId="0" borderId="74" xfId="0" applyFont="1" applyBorder="1"/>
    <xf numFmtId="0" fontId="13" fillId="0" borderId="43" xfId="0" applyFont="1" applyBorder="1"/>
    <xf numFmtId="0" fontId="13" fillId="0" borderId="53" xfId="0" applyFont="1" applyBorder="1"/>
    <xf numFmtId="0" fontId="13" fillId="0" borderId="20" xfId="0" applyFont="1" applyBorder="1"/>
    <xf numFmtId="0" fontId="13" fillId="0" borderId="54" xfId="0" applyFont="1" applyBorder="1"/>
    <xf numFmtId="0" fontId="13" fillId="0" borderId="63" xfId="0" applyFont="1" applyBorder="1"/>
    <xf numFmtId="0" fontId="13" fillId="0" borderId="3" xfId="0" applyFont="1" applyBorder="1"/>
    <xf numFmtId="0" fontId="13" fillId="0" borderId="54" xfId="0" applyFont="1" applyBorder="1" applyAlignment="1">
      <alignment horizontal="right" vertical="top"/>
    </xf>
    <xf numFmtId="0" fontId="13" fillId="0" borderId="3" xfId="0" applyFont="1" applyBorder="1" applyAlignment="1">
      <alignment horizontal="right" vertical="top"/>
    </xf>
    <xf numFmtId="0" fontId="13" fillId="0" borderId="20" xfId="0" applyFont="1" applyBorder="1" applyAlignment="1">
      <alignment horizontal="right" vertical="top"/>
    </xf>
    <xf numFmtId="0" fontId="13" fillId="0" borderId="58" xfId="0" applyFont="1" applyBorder="1" applyAlignment="1">
      <alignment horizontal="right" vertical="top"/>
    </xf>
    <xf numFmtId="0" fontId="13" fillId="4" borderId="44" xfId="0" applyFont="1" applyFill="1" applyBorder="1" applyAlignment="1">
      <alignment horizontal="right" vertical="top"/>
    </xf>
    <xf numFmtId="0" fontId="13" fillId="4" borderId="22" xfId="0" applyFont="1" applyFill="1" applyBorder="1" applyAlignment="1">
      <alignment horizontal="right" vertical="top"/>
    </xf>
    <xf numFmtId="0" fontId="13" fillId="4" borderId="38" xfId="0" applyFont="1" applyFill="1" applyBorder="1" applyAlignment="1">
      <alignment horizontal="right" vertical="top"/>
    </xf>
    <xf numFmtId="0" fontId="13" fillId="4" borderId="60" xfId="0" applyFont="1" applyFill="1" applyBorder="1" applyAlignment="1">
      <alignment horizontal="right" vertical="top"/>
    </xf>
    <xf numFmtId="0" fontId="13" fillId="0" borderId="44" xfId="0" applyFont="1" applyBorder="1" applyAlignment="1">
      <alignment horizontal="right" vertical="top"/>
    </xf>
    <xf numFmtId="0" fontId="13" fillId="0" borderId="22" xfId="0" applyFont="1" applyBorder="1" applyAlignment="1">
      <alignment horizontal="right" vertical="top"/>
    </xf>
    <xf numFmtId="0" fontId="13" fillId="0" borderId="59" xfId="0" applyFont="1" applyBorder="1" applyAlignment="1">
      <alignment horizontal="right" vertical="top"/>
    </xf>
    <xf numFmtId="0" fontId="13" fillId="0" borderId="60" xfId="0" applyFont="1" applyBorder="1" applyAlignment="1">
      <alignment horizontal="right" vertical="top"/>
    </xf>
    <xf numFmtId="0" fontId="13" fillId="0" borderId="26" xfId="0" applyFont="1" applyBorder="1" applyAlignment="1">
      <alignment horizontal="right" vertical="top"/>
    </xf>
    <xf numFmtId="0" fontId="13" fillId="4" borderId="14" xfId="0" applyFont="1" applyFill="1" applyBorder="1" applyAlignment="1">
      <alignment horizontal="right" vertical="top"/>
    </xf>
    <xf numFmtId="0" fontId="13" fillId="4" borderId="1" xfId="0" applyFont="1" applyFill="1" applyBorder="1" applyAlignment="1">
      <alignment horizontal="right" vertical="top"/>
    </xf>
    <xf numFmtId="0" fontId="13" fillId="0" borderId="5" xfId="0" applyFont="1" applyBorder="1" applyAlignment="1">
      <alignment horizontal="right" vertical="top"/>
    </xf>
    <xf numFmtId="0" fontId="13" fillId="0" borderId="62" xfId="0" applyFont="1" applyBorder="1" applyAlignment="1">
      <alignment horizontal="right" vertical="top"/>
    </xf>
    <xf numFmtId="0" fontId="13" fillId="0" borderId="64" xfId="0" applyFont="1" applyBorder="1" applyAlignment="1">
      <alignment horizontal="right" vertical="top"/>
    </xf>
    <xf numFmtId="0" fontId="13" fillId="4" borderId="39" xfId="0" applyFont="1" applyFill="1" applyBorder="1" applyAlignment="1">
      <alignment horizontal="right" vertical="top"/>
    </xf>
    <xf numFmtId="0" fontId="13" fillId="0" borderId="65" xfId="0" applyFont="1" applyBorder="1"/>
    <xf numFmtId="0" fontId="13" fillId="0" borderId="23" xfId="0" applyFont="1" applyBorder="1" applyAlignment="1">
      <alignment horizontal="right" vertical="top"/>
    </xf>
    <xf numFmtId="0" fontId="13" fillId="0" borderId="0" xfId="0" applyFont="1" applyBorder="1"/>
    <xf numFmtId="0" fontId="13" fillId="0" borderId="63" xfId="0" applyFont="1" applyBorder="1" applyAlignment="1">
      <alignment horizontal="right" vertical="top"/>
    </xf>
    <xf numFmtId="0" fontId="19" fillId="0" borderId="65" xfId="0" applyFont="1" applyBorder="1"/>
    <xf numFmtId="0" fontId="19" fillId="0" borderId="20" xfId="0" applyFont="1" applyBorder="1"/>
    <xf numFmtId="0" fontId="19" fillId="0" borderId="36" xfId="0" applyFont="1" applyBorder="1"/>
    <xf numFmtId="0" fontId="19" fillId="0" borderId="0" xfId="0" applyFont="1" applyBorder="1"/>
    <xf numFmtId="0" fontId="19" fillId="0" borderId="48" xfId="0" applyFont="1" applyBorder="1"/>
    <xf numFmtId="0" fontId="14" fillId="2" borderId="48" xfId="0" applyFont="1" applyFill="1" applyBorder="1" applyAlignment="1">
      <alignment horizontal="center" textRotation="90"/>
    </xf>
    <xf numFmtId="0" fontId="13" fillId="0" borderId="41" xfId="0" applyFont="1" applyBorder="1" applyAlignment="1">
      <alignment horizontal="right" vertical="top"/>
    </xf>
    <xf numFmtId="0" fontId="13" fillId="0" borderId="49" xfId="0" applyFont="1" applyBorder="1" applyAlignment="1">
      <alignment horizontal="right" vertical="top"/>
    </xf>
    <xf numFmtId="0" fontId="13" fillId="0" borderId="37" xfId="0" applyFont="1" applyBorder="1" applyAlignment="1">
      <alignment horizontal="right" vertical="top"/>
    </xf>
    <xf numFmtId="0" fontId="14" fillId="0" borderId="37" xfId="0" applyFont="1" applyBorder="1"/>
    <xf numFmtId="0" fontId="19" fillId="0" borderId="46" xfId="0" applyFont="1" applyBorder="1"/>
    <xf numFmtId="0" fontId="13" fillId="4" borderId="65" xfId="0" applyFont="1" applyFill="1" applyBorder="1"/>
    <xf numFmtId="0" fontId="13" fillId="4" borderId="33" xfId="0" applyFont="1" applyFill="1" applyBorder="1" applyAlignment="1">
      <alignment horizontal="left" wrapText="1"/>
    </xf>
    <xf numFmtId="0" fontId="13" fillId="4" borderId="31" xfId="0" applyFont="1" applyFill="1" applyBorder="1" applyAlignment="1">
      <alignment horizontal="left" vertical="top" wrapText="1"/>
    </xf>
    <xf numFmtId="0" fontId="13" fillId="4" borderId="69" xfId="0" applyFont="1" applyFill="1" applyBorder="1" applyAlignment="1">
      <alignment horizontal="left" wrapText="1"/>
    </xf>
    <xf numFmtId="0" fontId="20" fillId="0" borderId="0" xfId="0" applyFont="1" applyAlignment="1"/>
    <xf numFmtId="0" fontId="14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2" borderId="44" xfId="0" applyFont="1" applyFill="1" applyBorder="1" applyAlignment="1">
      <alignment wrapText="1"/>
    </xf>
    <xf numFmtId="0" fontId="4" fillId="2" borderId="22" xfId="0" applyFont="1" applyFill="1" applyBorder="1" applyAlignment="1">
      <alignment wrapText="1"/>
    </xf>
    <xf numFmtId="0" fontId="4" fillId="2" borderId="45" xfId="0" applyFont="1" applyFill="1" applyBorder="1" applyAlignment="1">
      <alignment wrapText="1"/>
    </xf>
    <xf numFmtId="0" fontId="4" fillId="2" borderId="46" xfId="0" applyFont="1" applyFill="1" applyBorder="1" applyAlignment="1">
      <alignment wrapText="1"/>
    </xf>
    <xf numFmtId="0" fontId="3" fillId="0" borderId="30" xfId="0" applyFont="1" applyBorder="1" applyAlignment="1">
      <alignment wrapText="1"/>
    </xf>
    <xf numFmtId="0" fontId="4" fillId="4" borderId="31" xfId="0" applyFont="1" applyFill="1" applyBorder="1" applyAlignment="1">
      <alignment horizontal="center" wrapText="1"/>
    </xf>
    <xf numFmtId="0" fontId="3" fillId="0" borderId="31" xfId="0" applyFont="1" applyBorder="1" applyAlignment="1">
      <alignment wrapText="1"/>
    </xf>
    <xf numFmtId="0" fontId="3" fillId="0" borderId="14" xfId="0" applyFont="1" applyBorder="1"/>
    <xf numFmtId="0" fontId="3" fillId="0" borderId="1" xfId="0" applyFont="1" applyBorder="1"/>
    <xf numFmtId="0" fontId="3" fillId="0" borderId="32" xfId="0" applyFont="1" applyFill="1" applyBorder="1"/>
    <xf numFmtId="0" fontId="3" fillId="0" borderId="16" xfId="0" applyFont="1" applyBorder="1"/>
    <xf numFmtId="0" fontId="3" fillId="0" borderId="17" xfId="0" applyFont="1" applyBorder="1"/>
    <xf numFmtId="0" fontId="3" fillId="0" borderId="33" xfId="0" applyFont="1" applyBorder="1" applyAlignment="1">
      <alignment wrapText="1"/>
    </xf>
    <xf numFmtId="0" fontId="3" fillId="0" borderId="24" xfId="0" applyFont="1" applyBorder="1"/>
    <xf numFmtId="0" fontId="3" fillId="0" borderId="10" xfId="0" applyFont="1" applyBorder="1"/>
    <xf numFmtId="0" fontId="4" fillId="0" borderId="1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Fill="1" applyBorder="1"/>
    <xf numFmtId="0" fontId="3" fillId="0" borderId="39" xfId="0" applyFont="1" applyBorder="1"/>
    <xf numFmtId="0" fontId="3" fillId="0" borderId="19" xfId="0" applyFont="1" applyBorder="1"/>
    <xf numFmtId="0" fontId="3" fillId="0" borderId="29" xfId="0" applyFont="1" applyBorder="1"/>
    <xf numFmtId="0" fontId="3" fillId="0" borderId="55" xfId="0" applyFont="1" applyBorder="1"/>
    <xf numFmtId="0" fontId="3" fillId="0" borderId="69" xfId="0" applyFont="1" applyFill="1" applyBorder="1"/>
    <xf numFmtId="0" fontId="1" fillId="0" borderId="1" xfId="0" applyFont="1" applyBorder="1" applyAlignment="1">
      <alignment horizontal="right" vertical="top"/>
    </xf>
    <xf numFmtId="0" fontId="1" fillId="0" borderId="28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/>
    </xf>
    <xf numFmtId="0" fontId="3" fillId="0" borderId="27" xfId="0" applyNumberFormat="1" applyFont="1" applyBorder="1" applyAlignment="1">
      <alignment horizontal="right" vertical="top" wrapText="1"/>
    </xf>
    <xf numFmtId="0" fontId="3" fillId="2" borderId="34" xfId="0" applyFont="1" applyFill="1" applyBorder="1" applyAlignment="1">
      <alignment horizontal="center" vertical="top" wrapText="1"/>
    </xf>
    <xf numFmtId="0" fontId="4" fillId="2" borderId="66" xfId="0" applyFont="1" applyFill="1" applyBorder="1" applyAlignment="1"/>
    <xf numFmtId="164" fontId="4" fillId="0" borderId="14" xfId="0" applyNumberFormat="1" applyFont="1" applyBorder="1"/>
    <xf numFmtId="164" fontId="4" fillId="0" borderId="16" xfId="0" applyNumberFormat="1" applyFont="1" applyBorder="1"/>
    <xf numFmtId="0" fontId="4" fillId="4" borderId="0" xfId="0" applyFont="1" applyFill="1" applyBorder="1" applyAlignment="1"/>
    <xf numFmtId="0" fontId="4" fillId="4" borderId="0" xfId="0" applyFont="1" applyFill="1" applyBorder="1" applyAlignment="1">
      <alignment wrapText="1"/>
    </xf>
    <xf numFmtId="0" fontId="4" fillId="4" borderId="0" xfId="0" applyFont="1" applyFill="1" applyBorder="1"/>
    <xf numFmtId="164" fontId="4" fillId="0" borderId="1" xfId="0" applyNumberFormat="1" applyFont="1" applyBorder="1"/>
    <xf numFmtId="164" fontId="4" fillId="0" borderId="15" xfId="0" applyNumberFormat="1" applyFont="1" applyBorder="1"/>
    <xf numFmtId="164" fontId="4" fillId="0" borderId="17" xfId="0" applyNumberFormat="1" applyFont="1" applyBorder="1"/>
    <xf numFmtId="164" fontId="4" fillId="0" borderId="18" xfId="0" applyNumberFormat="1" applyFont="1" applyBorder="1"/>
    <xf numFmtId="0" fontId="4" fillId="2" borderId="42" xfId="0" applyFont="1" applyFill="1" applyBorder="1" applyAlignment="1">
      <alignment wrapText="1"/>
    </xf>
    <xf numFmtId="0" fontId="4" fillId="2" borderId="75" xfId="0" applyFont="1" applyFill="1" applyBorder="1" applyAlignment="1">
      <alignment wrapText="1"/>
    </xf>
    <xf numFmtId="164" fontId="4" fillId="0" borderId="19" xfId="0" applyNumberFormat="1" applyFont="1" applyBorder="1"/>
    <xf numFmtId="164" fontId="4" fillId="0" borderId="40" xfId="0" applyNumberFormat="1" applyFont="1" applyBorder="1"/>
    <xf numFmtId="164" fontId="4" fillId="0" borderId="10" xfId="0" applyNumberFormat="1" applyFont="1" applyBorder="1"/>
    <xf numFmtId="164" fontId="4" fillId="0" borderId="25" xfId="0" applyNumberFormat="1" applyFont="1" applyBorder="1"/>
    <xf numFmtId="164" fontId="4" fillId="0" borderId="12" xfId="0" applyNumberFormat="1" applyFont="1" applyBorder="1"/>
    <xf numFmtId="164" fontId="4" fillId="0" borderId="13" xfId="0" applyNumberFormat="1" applyFont="1" applyBorder="1"/>
    <xf numFmtId="0" fontId="3" fillId="0" borderId="66" xfId="0" applyFont="1" applyBorder="1" applyAlignment="1">
      <alignment horizontal="center" vertical="top"/>
    </xf>
    <xf numFmtId="0" fontId="3" fillId="0" borderId="67" xfId="0" applyFont="1" applyBorder="1" applyAlignment="1">
      <alignment horizontal="center" vertical="top"/>
    </xf>
    <xf numFmtId="0" fontId="12" fillId="0" borderId="68" xfId="0" applyFont="1" applyBorder="1" applyAlignment="1">
      <alignment horizontal="center" vertical="top"/>
    </xf>
    <xf numFmtId="0" fontId="12" fillId="0" borderId="67" xfId="0" applyFont="1" applyBorder="1" applyAlignment="1">
      <alignment horizontal="center" vertical="top"/>
    </xf>
    <xf numFmtId="0" fontId="12" fillId="4" borderId="68" xfId="0" applyFont="1" applyFill="1" applyBorder="1" applyAlignment="1">
      <alignment horizontal="center" vertical="top"/>
    </xf>
    <xf numFmtId="164" fontId="4" fillId="0" borderId="27" xfId="0" applyNumberFormat="1" applyFont="1" applyBorder="1"/>
    <xf numFmtId="164" fontId="4" fillId="0" borderId="28" xfId="0" applyNumberFormat="1" applyFont="1" applyBorder="1"/>
    <xf numFmtId="0" fontId="4" fillId="2" borderId="43" xfId="0" applyFont="1" applyFill="1" applyBorder="1" applyAlignment="1">
      <alignment wrapText="1"/>
    </xf>
    <xf numFmtId="164" fontId="4" fillId="0" borderId="11" xfId="0" applyNumberFormat="1" applyFont="1" applyBorder="1"/>
    <xf numFmtId="9" fontId="4" fillId="0" borderId="30" xfId="0" applyNumberFormat="1" applyFont="1" applyBorder="1" applyAlignment="1">
      <alignment horizontal="right" wrapText="1"/>
    </xf>
    <xf numFmtId="9" fontId="4" fillId="0" borderId="31" xfId="0" applyNumberFormat="1" applyFont="1" applyBorder="1" applyAlignment="1">
      <alignment horizontal="right" wrapText="1"/>
    </xf>
    <xf numFmtId="9" fontId="4" fillId="0" borderId="32" xfId="0" applyNumberFormat="1" applyFont="1" applyBorder="1" applyAlignment="1">
      <alignment horizontal="right" wrapText="1"/>
    </xf>
    <xf numFmtId="164" fontId="4" fillId="0" borderId="24" xfId="0" applyNumberFormat="1" applyFont="1" applyBorder="1"/>
    <xf numFmtId="9" fontId="4" fillId="0" borderId="33" xfId="0" applyNumberFormat="1" applyFont="1" applyBorder="1" applyAlignment="1">
      <alignment horizontal="right" wrapText="1"/>
    </xf>
    <xf numFmtId="9" fontId="4" fillId="4" borderId="31" xfId="0" applyNumberFormat="1" applyFont="1" applyFill="1" applyBorder="1" applyAlignment="1">
      <alignment horizontal="right" wrapText="1"/>
    </xf>
    <xf numFmtId="9" fontId="4" fillId="4" borderId="31" xfId="0" applyNumberFormat="1" applyFont="1" applyFill="1" applyBorder="1" applyAlignment="1">
      <alignment horizontal="right" vertical="top" wrapText="1"/>
    </xf>
    <xf numFmtId="164" fontId="4" fillId="0" borderId="39" xfId="0" applyNumberFormat="1" applyFont="1" applyBorder="1"/>
    <xf numFmtId="9" fontId="4" fillId="0" borderId="69" xfId="0" applyNumberFormat="1" applyFont="1" applyFill="1" applyBorder="1" applyAlignment="1">
      <alignment horizontal="right"/>
    </xf>
    <xf numFmtId="9" fontId="4" fillId="0" borderId="32" xfId="0" applyNumberFormat="1" applyFont="1" applyFill="1" applyBorder="1" applyAlignment="1">
      <alignment horizontal="right"/>
    </xf>
    <xf numFmtId="0" fontId="3" fillId="2" borderId="36" xfId="0" applyFont="1" applyFill="1" applyBorder="1" applyAlignment="1">
      <alignment horizontal="center" vertical="top"/>
    </xf>
    <xf numFmtId="0" fontId="4" fillId="2" borderId="67" xfId="0" applyFont="1" applyFill="1" applyBorder="1" applyAlignment="1"/>
    <xf numFmtId="0" fontId="3" fillId="4" borderId="0" xfId="0" applyFont="1" applyFill="1" applyBorder="1" applyAlignment="1"/>
    <xf numFmtId="0" fontId="1" fillId="2" borderId="66" xfId="0" applyFont="1" applyFill="1" applyBorder="1" applyAlignment="1">
      <alignment horizontal="center" vertical="top" wrapText="1"/>
    </xf>
    <xf numFmtId="0" fontId="1" fillId="0" borderId="31" xfId="0" applyFont="1" applyBorder="1" applyAlignment="1">
      <alignment horizontal="center" vertical="top"/>
    </xf>
    <xf numFmtId="164" fontId="4" fillId="4" borderId="0" xfId="0" applyNumberFormat="1" applyFont="1" applyFill="1" applyBorder="1" applyAlignment="1"/>
    <xf numFmtId="164" fontId="4" fillId="4" borderId="0" xfId="0" applyNumberFormat="1" applyFont="1" applyFill="1" applyBorder="1"/>
    <xf numFmtId="9" fontId="4" fillId="4" borderId="0" xfId="0" applyNumberFormat="1" applyFont="1" applyFill="1" applyBorder="1" applyAlignment="1">
      <alignment horizontal="right" wrapText="1"/>
    </xf>
    <xf numFmtId="9" fontId="4" fillId="4" borderId="0" xfId="0" applyNumberFormat="1" applyFont="1" applyFill="1" applyBorder="1" applyAlignment="1">
      <alignment horizontal="right"/>
    </xf>
    <xf numFmtId="0" fontId="4" fillId="2" borderId="63" xfId="0" applyFont="1" applyFill="1" applyBorder="1" applyAlignment="1">
      <alignment wrapText="1"/>
    </xf>
    <xf numFmtId="0" fontId="4" fillId="2" borderId="20" xfId="0" applyFont="1" applyFill="1" applyBorder="1" applyAlignment="1">
      <alignment wrapText="1"/>
    </xf>
    <xf numFmtId="0" fontId="0" fillId="0" borderId="0" xfId="0" applyBorder="1" applyAlignment="1"/>
    <xf numFmtId="0" fontId="1" fillId="4" borderId="0" xfId="0" applyFont="1" applyFill="1" applyBorder="1" applyAlignment="1">
      <alignment horizontal="center" vertical="top"/>
    </xf>
    <xf numFmtId="0" fontId="4" fillId="2" borderId="54" xfId="0" applyFont="1" applyFill="1" applyBorder="1" applyAlignment="1">
      <alignment wrapText="1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/>
    </xf>
    <xf numFmtId="0" fontId="21" fillId="0" borderId="0" xfId="0" applyNumberFormat="1" applyFont="1" applyBorder="1" applyAlignment="1">
      <alignment horizontal="right" vertical="top" wrapText="1"/>
    </xf>
    <xf numFmtId="0" fontId="3" fillId="4" borderId="1" xfId="0" applyNumberFormat="1" applyFont="1" applyFill="1" applyBorder="1" applyAlignment="1">
      <alignment horizontal="right" vertical="top" wrapText="1"/>
    </xf>
    <xf numFmtId="0" fontId="4" fillId="4" borderId="1" xfId="0" applyNumberFormat="1" applyFont="1" applyFill="1" applyBorder="1" applyAlignment="1">
      <alignment horizontal="right" vertical="top" wrapText="1"/>
    </xf>
    <xf numFmtId="0" fontId="4" fillId="4" borderId="0" xfId="0" applyFont="1" applyFill="1"/>
    <xf numFmtId="10" fontId="1" fillId="0" borderId="12" xfId="0" applyNumberFormat="1" applyFont="1" applyBorder="1"/>
    <xf numFmtId="10" fontId="1" fillId="0" borderId="13" xfId="0" applyNumberFormat="1" applyFont="1" applyBorder="1"/>
    <xf numFmtId="0" fontId="4" fillId="0" borderId="14" xfId="0" applyFont="1" applyBorder="1" applyAlignment="1">
      <alignment horizontal="left" vertical="top" wrapText="1" indent="1"/>
    </xf>
    <xf numFmtId="10" fontId="2" fillId="0" borderId="25" xfId="0" applyNumberFormat="1" applyFont="1" applyBorder="1"/>
    <xf numFmtId="10" fontId="1" fillId="0" borderId="25" xfId="0" applyNumberFormat="1" applyFont="1" applyBorder="1"/>
    <xf numFmtId="0" fontId="4" fillId="0" borderId="14" xfId="0" applyFont="1" applyFill="1" applyBorder="1" applyAlignment="1">
      <alignment horizontal="left" vertical="top" wrapText="1" indent="1"/>
    </xf>
    <xf numFmtId="0" fontId="4" fillId="0" borderId="16" xfId="0" applyFont="1" applyBorder="1" applyAlignment="1">
      <alignment horizontal="left" vertical="top" wrapText="1" indent="1"/>
    </xf>
    <xf numFmtId="0" fontId="4" fillId="0" borderId="17" xfId="0" applyNumberFormat="1" applyFont="1" applyBorder="1" applyAlignment="1">
      <alignment horizontal="right" vertical="top" wrapText="1"/>
    </xf>
    <xf numFmtId="10" fontId="2" fillId="0" borderId="22" xfId="0" applyNumberFormat="1" applyFont="1" applyBorder="1"/>
    <xf numFmtId="10" fontId="2" fillId="0" borderId="26" xfId="0" applyNumberFormat="1" applyFont="1" applyBorder="1"/>
    <xf numFmtId="0" fontId="3" fillId="4" borderId="12" xfId="0" applyNumberFormat="1" applyFont="1" applyFill="1" applyBorder="1" applyAlignment="1">
      <alignment horizontal="right" vertical="top" wrapText="1"/>
    </xf>
    <xf numFmtId="0" fontId="4" fillId="4" borderId="14" xfId="0" applyFont="1" applyFill="1" applyBorder="1" applyAlignment="1">
      <alignment horizontal="left" vertical="top" wrapText="1" indent="1"/>
    </xf>
    <xf numFmtId="0" fontId="3" fillId="4" borderId="14" xfId="0" applyFont="1" applyFill="1" applyBorder="1" applyAlignment="1">
      <alignment horizontal="left" vertical="top" wrapText="1"/>
    </xf>
    <xf numFmtId="0" fontId="4" fillId="4" borderId="14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 indent="1"/>
    </xf>
    <xf numFmtId="0" fontId="4" fillId="4" borderId="17" xfId="0" applyNumberFormat="1" applyFont="1" applyFill="1" applyBorder="1" applyAlignment="1">
      <alignment horizontal="right" vertical="top" wrapText="1"/>
    </xf>
    <xf numFmtId="0" fontId="4" fillId="2" borderId="47" xfId="0" applyFont="1" applyFill="1" applyBorder="1" applyAlignment="1"/>
    <xf numFmtId="9" fontId="4" fillId="0" borderId="13" xfId="0" applyNumberFormat="1" applyFont="1" applyBorder="1" applyAlignment="1">
      <alignment horizontal="right" wrapText="1"/>
    </xf>
    <xf numFmtId="9" fontId="4" fillId="0" borderId="15" xfId="0" applyNumberFormat="1" applyFont="1" applyFill="1" applyBorder="1" applyAlignment="1">
      <alignment horizontal="right"/>
    </xf>
    <xf numFmtId="0" fontId="4" fillId="2" borderId="21" xfId="0" applyFont="1" applyFill="1" applyBorder="1" applyAlignment="1"/>
    <xf numFmtId="0" fontId="4" fillId="2" borderId="58" xfId="0" applyFont="1" applyFill="1" applyBorder="1" applyAlignment="1">
      <alignment wrapText="1"/>
    </xf>
    <xf numFmtId="0" fontId="1" fillId="2" borderId="68" xfId="0" applyFont="1" applyFill="1" applyBorder="1" applyAlignment="1">
      <alignment horizontal="center" vertical="top"/>
    </xf>
    <xf numFmtId="0" fontId="4" fillId="2" borderId="35" xfId="0" applyFont="1" applyFill="1" applyBorder="1" applyAlignment="1"/>
    <xf numFmtId="0" fontId="1" fillId="4" borderId="33" xfId="0" applyFont="1" applyFill="1" applyBorder="1" applyAlignment="1">
      <alignment horizontal="center" vertical="top"/>
    </xf>
    <xf numFmtId="0" fontId="22" fillId="0" borderId="1" xfId="0" applyFont="1" applyFill="1" applyBorder="1" applyAlignment="1">
      <alignment horizontal="right"/>
    </xf>
    <xf numFmtId="0" fontId="3" fillId="0" borderId="11" xfId="0" applyNumberFormat="1" applyFont="1" applyBorder="1" applyAlignment="1">
      <alignment horizontal="right" vertical="top" wrapText="1"/>
    </xf>
    <xf numFmtId="0" fontId="4" fillId="0" borderId="14" xfId="0" applyNumberFormat="1" applyFont="1" applyBorder="1" applyAlignment="1">
      <alignment horizontal="right" vertical="top" wrapText="1"/>
    </xf>
    <xf numFmtId="0" fontId="22" fillId="0" borderId="14" xfId="0" applyFont="1" applyFill="1" applyBorder="1" applyAlignment="1">
      <alignment horizontal="right"/>
    </xf>
    <xf numFmtId="0" fontId="1" fillId="0" borderId="14" xfId="0" applyFont="1" applyBorder="1" applyAlignment="1">
      <alignment horizontal="right" vertical="top"/>
    </xf>
    <xf numFmtId="10" fontId="4" fillId="0" borderId="56" xfId="0" applyNumberFormat="1" applyFont="1" applyBorder="1"/>
    <xf numFmtId="10" fontId="4" fillId="0" borderId="4" xfId="0" applyNumberFormat="1" applyFont="1" applyBorder="1"/>
    <xf numFmtId="10" fontId="4" fillId="0" borderId="3" xfId="0" applyNumberFormat="1" applyFont="1" applyBorder="1"/>
    <xf numFmtId="10" fontId="11" fillId="0" borderId="4" xfId="0" applyNumberFormat="1" applyFont="1" applyBorder="1"/>
    <xf numFmtId="10" fontId="4" fillId="0" borderId="59" xfId="0" applyNumberFormat="1" applyFont="1" applyBorder="1"/>
    <xf numFmtId="10" fontId="11" fillId="0" borderId="1" xfId="0" applyNumberFormat="1" applyFont="1" applyBorder="1"/>
    <xf numFmtId="0" fontId="14" fillId="2" borderId="65" xfId="0" applyFont="1" applyFill="1" applyBorder="1" applyAlignment="1">
      <alignment horizont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4" fillId="2" borderId="66" xfId="0" applyFont="1" applyFill="1" applyBorder="1" applyAlignment="1">
      <alignment horizontal="center" wrapText="1"/>
    </xf>
    <xf numFmtId="0" fontId="13" fillId="2" borderId="67" xfId="0" applyFont="1" applyFill="1" applyBorder="1" applyAlignment="1">
      <alignment wrapText="1"/>
    </xf>
    <xf numFmtId="0" fontId="15" fillId="0" borderId="68" xfId="0" applyFont="1" applyBorder="1" applyAlignment="1">
      <alignment wrapText="1"/>
    </xf>
    <xf numFmtId="0" fontId="14" fillId="2" borderId="58" xfId="0" applyFont="1" applyFill="1" applyBorder="1" applyAlignment="1">
      <alignment horizontal="center"/>
    </xf>
    <xf numFmtId="0" fontId="14" fillId="2" borderId="46" xfId="0" applyFont="1" applyFill="1" applyBorder="1" applyAlignment="1">
      <alignment horizontal="center"/>
    </xf>
    <xf numFmtId="0" fontId="15" fillId="0" borderId="46" xfId="0" applyFont="1" applyBorder="1" applyAlignment="1">
      <alignment horizontal="center"/>
    </xf>
    <xf numFmtId="0" fontId="15" fillId="0" borderId="57" xfId="0" applyFont="1" applyBorder="1" applyAlignment="1">
      <alignment horizontal="center"/>
    </xf>
    <xf numFmtId="0" fontId="14" fillId="2" borderId="45" xfId="0" applyFont="1" applyFill="1" applyBorder="1" applyAlignment="1">
      <alignment horizontal="center"/>
    </xf>
    <xf numFmtId="0" fontId="14" fillId="2" borderId="48" xfId="0" applyFont="1" applyFill="1" applyBorder="1" applyAlignment="1">
      <alignment horizontal="center"/>
    </xf>
    <xf numFmtId="0" fontId="14" fillId="2" borderId="65" xfId="0" applyFont="1" applyFill="1" applyBorder="1" applyAlignment="1">
      <alignment horizontal="center"/>
    </xf>
    <xf numFmtId="0" fontId="15" fillId="0" borderId="65" xfId="0" applyFont="1" applyBorder="1" applyAlignment="1">
      <alignment horizontal="center"/>
    </xf>
    <xf numFmtId="0" fontId="15" fillId="0" borderId="72" xfId="0" applyFont="1" applyBorder="1" applyAlignment="1">
      <alignment horizontal="center"/>
    </xf>
    <xf numFmtId="0" fontId="13" fillId="2" borderId="46" xfId="0" applyFont="1" applyFill="1" applyBorder="1" applyAlignment="1">
      <alignment horizontal="center"/>
    </xf>
    <xf numFmtId="0" fontId="14" fillId="2" borderId="45" xfId="0" applyFont="1" applyFill="1" applyBorder="1" applyAlignment="1">
      <alignment horizontal="center" vertical="top" wrapText="1"/>
    </xf>
    <xf numFmtId="0" fontId="13" fillId="0" borderId="46" xfId="0" applyFont="1" applyBorder="1" applyAlignment="1">
      <alignment horizontal="center" vertical="top" wrapText="1"/>
    </xf>
    <xf numFmtId="0" fontId="13" fillId="0" borderId="57" xfId="0" applyFont="1" applyBorder="1" applyAlignment="1">
      <alignment horizontal="center" vertical="top" wrapText="1"/>
    </xf>
    <xf numFmtId="0" fontId="13" fillId="0" borderId="47" xfId="0" applyFont="1" applyBorder="1" applyAlignment="1">
      <alignment horizontal="center" vertical="top" wrapText="1"/>
    </xf>
    <xf numFmtId="0" fontId="14" fillId="2" borderId="58" xfId="0" applyFont="1" applyFill="1" applyBorder="1" applyAlignment="1">
      <alignment horizontal="center" vertical="top" wrapText="1"/>
    </xf>
    <xf numFmtId="0" fontId="13" fillId="2" borderId="42" xfId="0" applyFont="1" applyFill="1" applyBorder="1" applyAlignment="1">
      <alignment horizontal="center"/>
    </xf>
    <xf numFmtId="0" fontId="15" fillId="0" borderId="42" xfId="0" applyFont="1" applyBorder="1" applyAlignment="1">
      <alignment horizontal="center"/>
    </xf>
    <xf numFmtId="0" fontId="15" fillId="0" borderId="47" xfId="0" applyFont="1" applyBorder="1" applyAlignment="1">
      <alignment horizontal="center"/>
    </xf>
    <xf numFmtId="0" fontId="14" fillId="2" borderId="8" xfId="0" applyFont="1" applyFill="1" applyBorder="1" applyAlignment="1"/>
    <xf numFmtId="0" fontId="13" fillId="0" borderId="10" xfId="0" applyFont="1" applyBorder="1" applyAlignment="1"/>
    <xf numFmtId="0" fontId="13" fillId="0" borderId="25" xfId="0" applyFont="1" applyBorder="1" applyAlignment="1"/>
    <xf numFmtId="0" fontId="13" fillId="0" borderId="4" xfId="0" applyFont="1" applyBorder="1" applyAlignment="1"/>
    <xf numFmtId="0" fontId="13" fillId="0" borderId="12" xfId="0" applyFont="1" applyBorder="1" applyAlignment="1">
      <alignment horizontal="center" wrapText="1"/>
    </xf>
    <xf numFmtId="0" fontId="13" fillId="0" borderId="13" xfId="0" applyFont="1" applyBorder="1" applyAlignment="1">
      <alignment horizontal="center" wrapText="1"/>
    </xf>
    <xf numFmtId="0" fontId="14" fillId="2" borderId="11" xfId="0" applyFont="1" applyFill="1" applyBorder="1" applyAlignment="1"/>
    <xf numFmtId="0" fontId="13" fillId="0" borderId="12" xfId="0" applyFont="1" applyBorder="1" applyAlignment="1"/>
    <xf numFmtId="0" fontId="13" fillId="0" borderId="13" xfId="0" applyFont="1" applyBorder="1" applyAlignment="1"/>
    <xf numFmtId="0" fontId="14" fillId="2" borderId="24" xfId="0" applyFont="1" applyFill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13" fillId="0" borderId="25" xfId="0" applyFont="1" applyBorder="1" applyAlignment="1">
      <alignment horizontal="center" wrapText="1"/>
    </xf>
    <xf numFmtId="0" fontId="4" fillId="2" borderId="70" xfId="0" applyFont="1" applyFill="1" applyBorder="1" applyAlignment="1"/>
    <xf numFmtId="0" fontId="0" fillId="0" borderId="70" xfId="0" applyBorder="1" applyAlignment="1"/>
    <xf numFmtId="0" fontId="0" fillId="0" borderId="71" xfId="0" applyBorder="1" applyAlignment="1"/>
    <xf numFmtId="0" fontId="4" fillId="2" borderId="34" xfId="0" applyFont="1" applyFill="1" applyBorder="1" applyAlignment="1"/>
    <xf numFmtId="0" fontId="4" fillId="0" borderId="21" xfId="0" applyFont="1" applyBorder="1" applyAlignment="1"/>
    <xf numFmtId="0" fontId="4" fillId="0" borderId="35" xfId="0" applyFont="1" applyBorder="1" applyAlignment="1"/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/>
    <xf numFmtId="0" fontId="1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 indent="1"/>
    </xf>
    <xf numFmtId="0" fontId="1" fillId="0" borderId="14" xfId="0" applyFont="1" applyBorder="1" applyAlignment="1">
      <alignment horizontal="left" vertical="center" indent="1"/>
    </xf>
    <xf numFmtId="0" fontId="1" fillId="0" borderId="16" xfId="0" applyFont="1" applyBorder="1" applyAlignment="1">
      <alignment horizontal="left" vertical="center" indent="1"/>
    </xf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1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/>
    </xf>
    <xf numFmtId="0" fontId="1" fillId="0" borderId="16" xfId="0" applyFont="1" applyBorder="1" applyAlignment="1">
      <alignment horizontal="left" vertical="top"/>
    </xf>
    <xf numFmtId="0" fontId="1" fillId="0" borderId="39" xfId="0" applyFont="1" applyBorder="1" applyAlignment="1">
      <alignment horizontal="left" vertical="center" indent="1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4" xfId="0" applyFont="1" applyBorder="1" applyAlignment="1">
      <alignment vertical="center"/>
    </xf>
    <xf numFmtId="0" fontId="1" fillId="0" borderId="39" xfId="0" applyFont="1" applyBorder="1" applyAlignment="1">
      <alignment vertical="center"/>
    </xf>
    <xf numFmtId="164" fontId="13" fillId="4" borderId="10" xfId="0" applyNumberFormat="1" applyFont="1" applyFill="1" applyBorder="1" applyAlignment="1">
      <alignment horizontal="right" vertical="center"/>
    </xf>
    <xf numFmtId="164" fontId="13" fillId="4" borderId="4" xfId="0" applyNumberFormat="1" applyFont="1" applyFill="1" applyBorder="1" applyAlignment="1">
      <alignment horizontal="right" vertical="center"/>
    </xf>
    <xf numFmtId="164" fontId="13" fillId="4" borderId="24" xfId="0" applyNumberFormat="1" applyFont="1" applyFill="1" applyBorder="1" applyAlignment="1">
      <alignment horizontal="right" vertical="center"/>
    </xf>
    <xf numFmtId="164" fontId="13" fillId="4" borderId="25" xfId="0" applyNumberFormat="1" applyFont="1" applyFill="1" applyBorder="1" applyAlignment="1">
      <alignment horizontal="right" vertical="center"/>
    </xf>
    <xf numFmtId="164" fontId="13" fillId="4" borderId="14" xfId="0" applyNumberFormat="1" applyFont="1" applyFill="1" applyBorder="1" applyAlignment="1">
      <alignment horizontal="right" vertical="center"/>
    </xf>
    <xf numFmtId="164" fontId="13" fillId="4" borderId="19" xfId="0" applyNumberFormat="1" applyFont="1" applyFill="1" applyBorder="1" applyAlignment="1">
      <alignment horizontal="right" vertical="center"/>
    </xf>
    <xf numFmtId="164" fontId="13" fillId="4" borderId="6" xfId="0" applyNumberFormat="1" applyFont="1" applyFill="1" applyBorder="1" applyAlignment="1">
      <alignment horizontal="right" vertical="center"/>
    </xf>
    <xf numFmtId="164" fontId="13" fillId="4" borderId="16" xfId="0" applyNumberFormat="1" applyFont="1" applyFill="1" applyBorder="1" applyAlignment="1">
      <alignment horizontal="right" vertical="center"/>
    </xf>
    <xf numFmtId="164" fontId="13" fillId="4" borderId="17" xfId="0" applyNumberFormat="1" applyFont="1" applyFill="1" applyBorder="1" applyAlignment="1">
      <alignment horizontal="right" vertical="center"/>
    </xf>
    <xf numFmtId="164" fontId="13" fillId="4" borderId="18" xfId="0" applyNumberFormat="1" applyFont="1" applyFill="1" applyBorder="1" applyAlignment="1">
      <alignment horizontal="right" vertical="center"/>
    </xf>
    <xf numFmtId="9" fontId="13" fillId="4" borderId="45" xfId="0" applyNumberFormat="1" applyFont="1" applyFill="1" applyBorder="1" applyAlignment="1">
      <alignment horizontal="right" vertical="center"/>
    </xf>
    <xf numFmtId="9" fontId="13" fillId="4" borderId="46" xfId="0" applyNumberFormat="1" applyFont="1" applyFill="1" applyBorder="1" applyAlignment="1">
      <alignment horizontal="right" vertical="center"/>
    </xf>
    <xf numFmtId="9" fontId="13" fillId="4" borderId="47" xfId="0" applyNumberFormat="1" applyFont="1" applyFill="1" applyBorder="1" applyAlignment="1">
      <alignment horizontal="right" vertical="center"/>
    </xf>
    <xf numFmtId="164" fontId="14" fillId="4" borderId="22" xfId="0" applyNumberFormat="1" applyFont="1" applyFill="1" applyBorder="1" applyAlignment="1">
      <alignment horizontal="right" vertical="center"/>
    </xf>
    <xf numFmtId="164" fontId="14" fillId="4" borderId="59" xfId="0" applyNumberFormat="1" applyFont="1" applyFill="1" applyBorder="1" applyAlignment="1">
      <alignment horizontal="right" vertical="center"/>
    </xf>
    <xf numFmtId="164" fontId="14" fillId="4" borderId="44" xfId="0" applyNumberFormat="1" applyFont="1" applyFill="1" applyBorder="1" applyAlignment="1">
      <alignment horizontal="right" vertical="center"/>
    </xf>
    <xf numFmtId="164" fontId="14" fillId="4" borderId="26" xfId="0" applyNumberFormat="1" applyFont="1" applyFill="1" applyBorder="1" applyAlignment="1">
      <alignment horizontal="right" vertical="center"/>
    </xf>
    <xf numFmtId="0" fontId="1" fillId="3" borderId="34" xfId="0" applyFont="1" applyFill="1" applyBorder="1" applyAlignment="1">
      <alignment vertical="top" wrapText="1"/>
    </xf>
    <xf numFmtId="0" fontId="3" fillId="3" borderId="43" xfId="0" applyFont="1" applyFill="1" applyBorder="1" applyAlignment="1">
      <alignment vertical="top"/>
    </xf>
    <xf numFmtId="0" fontId="3" fillId="3" borderId="42" xfId="0" applyFont="1" applyFill="1" applyBorder="1" applyAlignment="1">
      <alignment vertical="top"/>
    </xf>
    <xf numFmtId="0" fontId="1" fillId="3" borderId="42" xfId="0" applyFont="1" applyFill="1" applyBorder="1" applyAlignment="1">
      <alignment horizontal="center" vertical="top"/>
    </xf>
    <xf numFmtId="0" fontId="1" fillId="3" borderId="74" xfId="0" applyFont="1" applyFill="1" applyBorder="1" applyAlignment="1">
      <alignment horizontal="center" vertical="top"/>
    </xf>
    <xf numFmtId="10" fontId="4" fillId="0" borderId="13" xfId="0" applyNumberFormat="1" applyFont="1" applyBorder="1"/>
    <xf numFmtId="10" fontId="4" fillId="0" borderId="19" xfId="0" applyNumberFormat="1" applyFont="1" applyBorder="1"/>
    <xf numFmtId="10" fontId="11" fillId="0" borderId="15" xfId="0" applyNumberFormat="1" applyFont="1" applyBorder="1"/>
    <xf numFmtId="10" fontId="4" fillId="0" borderId="25" xfId="0" applyNumberFormat="1" applyFont="1" applyBorder="1"/>
    <xf numFmtId="10" fontId="4" fillId="0" borderId="40" xfId="0" applyNumberFormat="1" applyFont="1" applyBorder="1"/>
    <xf numFmtId="0" fontId="3" fillId="4" borderId="66" xfId="0" applyFont="1" applyFill="1" applyBorder="1" applyAlignment="1">
      <alignment horizontal="center" vertical="top"/>
    </xf>
    <xf numFmtId="0" fontId="3" fillId="4" borderId="30" xfId="0" applyFont="1" applyFill="1" applyBorder="1" applyAlignment="1">
      <alignment wrapText="1"/>
    </xf>
    <xf numFmtId="164" fontId="4" fillId="4" borderId="11" xfId="0" applyNumberFormat="1" applyFont="1" applyFill="1" applyBorder="1"/>
    <xf numFmtId="164" fontId="4" fillId="4" borderId="12" xfId="0" applyNumberFormat="1" applyFont="1" applyFill="1" applyBorder="1"/>
    <xf numFmtId="164" fontId="4" fillId="4" borderId="13" xfId="0" applyNumberFormat="1" applyFont="1" applyFill="1" applyBorder="1"/>
    <xf numFmtId="9" fontId="4" fillId="4" borderId="30" xfId="0" applyNumberFormat="1" applyFont="1" applyFill="1" applyBorder="1" applyAlignment="1">
      <alignment horizontal="right" wrapText="1"/>
    </xf>
    <xf numFmtId="0" fontId="3" fillId="4" borderId="67" xfId="0" applyFont="1" applyFill="1" applyBorder="1" applyAlignment="1">
      <alignment horizontal="center" vertical="top"/>
    </xf>
    <xf numFmtId="164" fontId="4" fillId="4" borderId="14" xfId="0" applyNumberFormat="1" applyFont="1" applyFill="1" applyBorder="1"/>
    <xf numFmtId="164" fontId="4" fillId="4" borderId="1" xfId="0" applyNumberFormat="1" applyFont="1" applyFill="1" applyBorder="1"/>
    <xf numFmtId="164" fontId="4" fillId="4" borderId="15" xfId="0" applyNumberFormat="1" applyFont="1" applyFill="1" applyBorder="1"/>
    <xf numFmtId="0" fontId="3" fillId="4" borderId="31" xfId="0" applyFont="1" applyFill="1" applyBorder="1" applyAlignment="1">
      <alignment wrapText="1"/>
    </xf>
    <xf numFmtId="0" fontId="1" fillId="4" borderId="31" xfId="0" applyFont="1" applyFill="1" applyBorder="1" applyAlignment="1">
      <alignment horizontal="center" vertical="top"/>
    </xf>
    <xf numFmtId="164" fontId="4" fillId="4" borderId="28" xfId="0" applyNumberFormat="1" applyFont="1" applyFill="1" applyBorder="1" applyAlignment="1"/>
    <xf numFmtId="164" fontId="4" fillId="4" borderId="1" xfId="0" applyNumberFormat="1" applyFont="1" applyFill="1" applyBorder="1" applyAlignment="1"/>
    <xf numFmtId="164" fontId="4" fillId="4" borderId="15" xfId="0" applyNumberFormat="1" applyFont="1" applyFill="1" applyBorder="1" applyAlignment="1"/>
    <xf numFmtId="0" fontId="3" fillId="0" borderId="7" xfId="0" applyFont="1" applyBorder="1"/>
    <xf numFmtId="0" fontId="3" fillId="0" borderId="6" xfId="0" applyFont="1" applyBorder="1"/>
    <xf numFmtId="0" fontId="23" fillId="0" borderId="1" xfId="0" applyNumberFormat="1" applyFont="1" applyBorder="1" applyAlignment="1">
      <alignment horizontal="right" vertical="top" wrapText="1"/>
    </xf>
    <xf numFmtId="0" fontId="4" fillId="4" borderId="1" xfId="0" applyFont="1" applyFill="1" applyBorder="1" applyAlignment="1"/>
    <xf numFmtId="0" fontId="4" fillId="0" borderId="1" xfId="0" applyFont="1" applyBorder="1" applyAlignment="1"/>
    <xf numFmtId="0" fontId="23" fillId="0" borderId="11" xfId="0" applyNumberFormat="1" applyFont="1" applyBorder="1" applyAlignment="1">
      <alignment horizontal="right" vertical="top" wrapText="1"/>
    </xf>
    <xf numFmtId="0" fontId="23" fillId="0" borderId="12" xfId="0" applyNumberFormat="1" applyFont="1" applyBorder="1" applyAlignment="1">
      <alignment horizontal="right" vertical="top" wrapText="1"/>
    </xf>
    <xf numFmtId="0" fontId="3" fillId="0" borderId="14" xfId="0" applyFont="1" applyBorder="1" applyAlignment="1">
      <alignment wrapText="1"/>
    </xf>
    <xf numFmtId="0" fontId="23" fillId="0" borderId="14" xfId="0" applyNumberFormat="1" applyFont="1" applyBorder="1" applyAlignment="1">
      <alignment horizontal="right" vertical="top" wrapText="1"/>
    </xf>
    <xf numFmtId="164" fontId="13" fillId="5" borderId="58" xfId="0" applyNumberFormat="1" applyFont="1" applyFill="1" applyBorder="1" applyAlignment="1">
      <alignment horizontal="right" vertical="center"/>
    </xf>
    <xf numFmtId="164" fontId="13" fillId="5" borderId="46" xfId="0" applyNumberFormat="1" applyFont="1" applyFill="1" applyBorder="1" applyAlignment="1">
      <alignment horizontal="right" vertical="center"/>
    </xf>
    <xf numFmtId="164" fontId="13" fillId="5" borderId="45" xfId="0" applyNumberFormat="1" applyFont="1" applyFill="1" applyBorder="1" applyAlignment="1">
      <alignment horizontal="right" vertical="center"/>
    </xf>
    <xf numFmtId="164" fontId="13" fillId="5" borderId="47" xfId="0" applyNumberFormat="1" applyFont="1" applyFill="1" applyBorder="1" applyAlignment="1">
      <alignment horizontal="right" vertical="center"/>
    </xf>
    <xf numFmtId="164" fontId="13" fillId="5" borderId="10" xfId="0" applyNumberFormat="1" applyFont="1" applyFill="1" applyBorder="1" applyAlignment="1">
      <alignment horizontal="right" vertical="center"/>
    </xf>
    <xf numFmtId="164" fontId="13" fillId="5" borderId="24" xfId="0" applyNumberFormat="1" applyFont="1" applyFill="1" applyBorder="1" applyAlignment="1">
      <alignment horizontal="right" vertical="center"/>
    </xf>
    <xf numFmtId="164" fontId="13" fillId="5" borderId="25" xfId="0" applyNumberFormat="1" applyFont="1" applyFill="1" applyBorder="1" applyAlignment="1">
      <alignment horizontal="right" vertical="center"/>
    </xf>
    <xf numFmtId="164" fontId="13" fillId="5" borderId="27" xfId="0" applyNumberFormat="1" applyFont="1" applyFill="1" applyBorder="1" applyAlignment="1">
      <alignment horizontal="right" vertical="center"/>
    </xf>
    <xf numFmtId="164" fontId="13" fillId="5" borderId="12" xfId="0" applyNumberFormat="1" applyFont="1" applyFill="1" applyBorder="1" applyAlignment="1">
      <alignment horizontal="right" vertical="center"/>
    </xf>
    <xf numFmtId="164" fontId="13" fillId="5" borderId="13" xfId="0" applyNumberFormat="1" applyFont="1" applyFill="1" applyBorder="1" applyAlignment="1">
      <alignment horizontal="right" vertical="center"/>
    </xf>
    <xf numFmtId="164" fontId="13" fillId="5" borderId="1" xfId="0" applyNumberFormat="1" applyFont="1" applyFill="1" applyBorder="1" applyAlignment="1">
      <alignment horizontal="right" vertical="center"/>
    </xf>
    <xf numFmtId="164" fontId="13" fillId="5" borderId="15" xfId="0" applyNumberFormat="1" applyFont="1" applyFill="1" applyBorder="1" applyAlignment="1">
      <alignment horizontal="right" vertical="center"/>
    </xf>
    <xf numFmtId="164" fontId="13" fillId="5" borderId="28" xfId="0" applyNumberFormat="1" applyFont="1" applyFill="1" applyBorder="1" applyAlignment="1">
      <alignment horizontal="right" vertical="center"/>
    </xf>
    <xf numFmtId="164" fontId="13" fillId="5" borderId="19" xfId="0" applyNumberFormat="1" applyFont="1" applyFill="1" applyBorder="1" applyAlignment="1">
      <alignment horizontal="right" vertical="center"/>
    </xf>
    <xf numFmtId="164" fontId="13" fillId="5" borderId="17" xfId="0" applyNumberFormat="1" applyFont="1" applyFill="1" applyBorder="1" applyAlignment="1">
      <alignment horizontal="right" vertical="center"/>
    </xf>
    <xf numFmtId="164" fontId="13" fillId="5" borderId="18" xfId="0" applyNumberFormat="1" applyFont="1" applyFill="1" applyBorder="1" applyAlignment="1">
      <alignment horizontal="right" vertical="center"/>
    </xf>
    <xf numFmtId="164" fontId="13" fillId="5" borderId="60" xfId="0" applyNumberFormat="1" applyFont="1" applyFill="1" applyBorder="1" applyAlignment="1">
      <alignment horizontal="right" vertical="center"/>
    </xf>
    <xf numFmtId="164" fontId="13" fillId="5" borderId="22" xfId="0" applyNumberFormat="1" applyFont="1" applyFill="1" applyBorder="1" applyAlignment="1">
      <alignment horizontal="right" vertical="center"/>
    </xf>
    <xf numFmtId="164" fontId="13" fillId="5" borderId="26" xfId="0" applyNumberFormat="1" applyFont="1" applyFill="1" applyBorder="1" applyAlignment="1">
      <alignment horizontal="right" vertical="center"/>
    </xf>
    <xf numFmtId="9" fontId="13" fillId="5" borderId="46" xfId="0" applyNumberFormat="1" applyFont="1" applyFill="1" applyBorder="1" applyAlignment="1">
      <alignment horizontal="right" vertical="center"/>
    </xf>
    <xf numFmtId="9" fontId="13" fillId="5" borderId="47" xfId="0" applyNumberFormat="1" applyFont="1" applyFill="1" applyBorder="1" applyAlignment="1">
      <alignment horizontal="right" vertical="center"/>
    </xf>
    <xf numFmtId="164" fontId="14" fillId="5" borderId="22" xfId="0" applyNumberFormat="1" applyFont="1" applyFill="1" applyBorder="1" applyAlignment="1">
      <alignment horizontal="right" vertical="center"/>
    </xf>
    <xf numFmtId="164" fontId="14" fillId="5" borderId="26" xfId="0" applyNumberFormat="1" applyFont="1" applyFill="1" applyBorder="1" applyAlignment="1">
      <alignment horizontal="right" vertical="center"/>
    </xf>
    <xf numFmtId="164" fontId="14" fillId="5" borderId="58" xfId="0" applyNumberFormat="1" applyFont="1" applyFill="1" applyBorder="1" applyAlignment="1">
      <alignment horizontal="right" vertical="center"/>
    </xf>
    <xf numFmtId="164" fontId="14" fillId="5" borderId="46" xfId="0" applyNumberFormat="1" applyFont="1" applyFill="1" applyBorder="1" applyAlignment="1">
      <alignment horizontal="right" vertical="center"/>
    </xf>
    <xf numFmtId="164" fontId="14" fillId="5" borderId="47" xfId="0" applyNumberFormat="1" applyFont="1" applyFill="1" applyBorder="1" applyAlignment="1">
      <alignment horizontal="right" vertical="center"/>
    </xf>
    <xf numFmtId="164" fontId="13" fillId="5" borderId="11" xfId="0" applyNumberFormat="1" applyFont="1" applyFill="1" applyBorder="1" applyAlignment="1">
      <alignment horizontal="right" vertical="center"/>
    </xf>
    <xf numFmtId="164" fontId="13" fillId="3" borderId="11" xfId="0" applyNumberFormat="1" applyFont="1" applyFill="1" applyBorder="1" applyAlignment="1">
      <alignment horizontal="right" vertical="center"/>
    </xf>
    <xf numFmtId="164" fontId="13" fillId="3" borderId="14" xfId="0" applyNumberFormat="1" applyFont="1" applyFill="1" applyBorder="1" applyAlignment="1">
      <alignment horizontal="right" vertical="center"/>
    </xf>
    <xf numFmtId="0" fontId="15" fillId="2" borderId="65" xfId="0" applyFont="1" applyFill="1" applyBorder="1" applyAlignment="1">
      <alignment horizontal="center"/>
    </xf>
    <xf numFmtId="0" fontId="15" fillId="2" borderId="72" xfId="0" applyFont="1" applyFill="1" applyBorder="1" applyAlignment="1">
      <alignment horizontal="center"/>
    </xf>
    <xf numFmtId="0" fontId="14" fillId="2" borderId="24" xfId="0" applyFont="1" applyFill="1" applyBorder="1" applyAlignment="1"/>
    <xf numFmtId="0" fontId="13" fillId="2" borderId="65" xfId="0" applyFont="1" applyFill="1" applyBorder="1" applyAlignment="1">
      <alignment horizontal="center"/>
    </xf>
    <xf numFmtId="0" fontId="17" fillId="2" borderId="48" xfId="0" applyFont="1" applyFill="1" applyBorder="1" applyAlignment="1">
      <alignment horizontal="center"/>
    </xf>
    <xf numFmtId="0" fontId="14" fillId="2" borderId="67" xfId="0" applyFont="1" applyFill="1" applyBorder="1" applyAlignment="1">
      <alignment horizontal="center" wrapText="1"/>
    </xf>
    <xf numFmtId="0" fontId="14" fillId="2" borderId="66" xfId="0" applyFont="1" applyFill="1" applyBorder="1" applyAlignment="1">
      <alignment horizontal="center"/>
    </xf>
    <xf numFmtId="164" fontId="13" fillId="5" borderId="44" xfId="0" applyNumberFormat="1" applyFont="1" applyFill="1" applyBorder="1" applyAlignment="1">
      <alignment horizontal="right" vertical="center"/>
    </xf>
    <xf numFmtId="164" fontId="13" fillId="5" borderId="8" xfId="0" applyNumberFormat="1" applyFont="1" applyFill="1" applyBorder="1" applyAlignment="1">
      <alignment horizontal="right" vertical="center"/>
    </xf>
    <xf numFmtId="164" fontId="13" fillId="5" borderId="29" xfId="0" applyNumberFormat="1" applyFont="1" applyFill="1" applyBorder="1" applyAlignment="1">
      <alignment horizontal="right" vertical="center"/>
    </xf>
    <xf numFmtId="9" fontId="13" fillId="5" borderId="58" xfId="0" applyNumberFormat="1" applyFont="1" applyFill="1" applyBorder="1" applyAlignment="1">
      <alignment horizontal="right" vertical="center"/>
    </xf>
    <xf numFmtId="164" fontId="14" fillId="5" borderId="60" xfId="0" applyNumberFormat="1" applyFont="1" applyFill="1" applyBorder="1" applyAlignment="1">
      <alignment horizontal="right" vertical="center"/>
    </xf>
    <xf numFmtId="164" fontId="13" fillId="5" borderId="40" xfId="0" applyNumberFormat="1" applyFont="1" applyFill="1" applyBorder="1" applyAlignment="1">
      <alignment horizontal="right" vertical="center"/>
    </xf>
    <xf numFmtId="9" fontId="14" fillId="5" borderId="44" xfId="0" applyNumberFormat="1" applyFont="1" applyFill="1" applyBorder="1" applyAlignment="1">
      <alignment horizontal="right" vertical="center"/>
    </xf>
    <xf numFmtId="0" fontId="14" fillId="2" borderId="43" xfId="0" applyFont="1" applyFill="1" applyBorder="1" applyAlignment="1">
      <alignment horizontal="center" wrapText="1"/>
    </xf>
    <xf numFmtId="0" fontId="17" fillId="2" borderId="60" xfId="0" applyFont="1" applyFill="1" applyBorder="1" applyAlignment="1">
      <alignment horizontal="center" textRotation="90"/>
    </xf>
    <xf numFmtId="0" fontId="17" fillId="2" borderId="26" xfId="0" applyFont="1" applyFill="1" applyBorder="1" applyAlignment="1">
      <alignment horizontal="center" textRotation="90"/>
    </xf>
    <xf numFmtId="0" fontId="17" fillId="2" borderId="44" xfId="0" applyFont="1" applyFill="1" applyBorder="1" applyAlignment="1">
      <alignment horizontal="center" textRotation="90"/>
    </xf>
    <xf numFmtId="0" fontId="14" fillId="2" borderId="48" xfId="0" applyFont="1" applyFill="1" applyBorder="1" applyAlignment="1">
      <alignment horizontal="left"/>
    </xf>
    <xf numFmtId="0" fontId="14" fillId="2" borderId="65" xfId="0" applyFont="1" applyFill="1" applyBorder="1" applyAlignment="1">
      <alignment horizontal="left"/>
    </xf>
    <xf numFmtId="0" fontId="4" fillId="2" borderId="76" xfId="0" applyFont="1" applyFill="1" applyBorder="1" applyAlignment="1"/>
    <xf numFmtId="0" fontId="4" fillId="0" borderId="77" xfId="0" applyFont="1" applyBorder="1" applyAlignment="1"/>
    <xf numFmtId="0" fontId="4" fillId="0" borderId="78" xfId="0" applyFont="1" applyBorder="1" applyAlignment="1"/>
    <xf numFmtId="0" fontId="4" fillId="2" borderId="79" xfId="0" applyFont="1" applyFill="1" applyBorder="1" applyAlignment="1"/>
    <xf numFmtId="0" fontId="3" fillId="0" borderId="80" xfId="0" applyFont="1" applyBorder="1" applyAlignment="1">
      <alignment wrapText="1"/>
    </xf>
    <xf numFmtId="0" fontId="3" fillId="0" borderId="81" xfId="0" applyFont="1" applyBorder="1"/>
    <xf numFmtId="0" fontId="4" fillId="4" borderId="82" xfId="0" applyFont="1" applyFill="1" applyBorder="1" applyAlignment="1">
      <alignment horizontal="center" wrapText="1"/>
    </xf>
    <xf numFmtId="0" fontId="4" fillId="0" borderId="83" xfId="0" applyFont="1" applyBorder="1"/>
    <xf numFmtId="0" fontId="4" fillId="4" borderId="82" xfId="0" applyFont="1" applyFill="1" applyBorder="1" applyAlignment="1">
      <alignment horizontal="center" vertical="top" wrapText="1"/>
    </xf>
    <xf numFmtId="0" fontId="3" fillId="0" borderId="82" xfId="0" applyFont="1" applyBorder="1" applyAlignment="1">
      <alignment wrapText="1"/>
    </xf>
    <xf numFmtId="0" fontId="3" fillId="0" borderId="83" xfId="0" applyFont="1" applyBorder="1"/>
    <xf numFmtId="0" fontId="3" fillId="0" borderId="79" xfId="0" applyFont="1" applyBorder="1" applyAlignment="1">
      <alignment wrapText="1"/>
    </xf>
    <xf numFmtId="0" fontId="3" fillId="0" borderId="84" xfId="0" applyFont="1" applyBorder="1"/>
    <xf numFmtId="0" fontId="4" fillId="0" borderId="83" xfId="0" applyFont="1" applyBorder="1" applyAlignment="1">
      <alignment vertical="top"/>
    </xf>
    <xf numFmtId="0" fontId="3" fillId="0" borderId="85" xfId="0" applyFont="1" applyBorder="1" applyAlignment="1">
      <alignment wrapText="1"/>
    </xf>
    <xf numFmtId="0" fontId="3" fillId="0" borderId="86" xfId="0" applyFont="1" applyBorder="1"/>
    <xf numFmtId="0" fontId="3" fillId="0" borderId="87" xfId="0" applyFont="1" applyBorder="1" applyAlignment="1">
      <alignment horizontal="right" vertical="top" wrapText="1"/>
    </xf>
    <xf numFmtId="0" fontId="3" fillId="0" borderId="88" xfId="0" applyNumberFormat="1" applyFont="1" applyBorder="1" applyAlignment="1">
      <alignment horizontal="right" vertical="top" wrapText="1"/>
    </xf>
    <xf numFmtId="0" fontId="4" fillId="0" borderId="89" xfId="0" applyFont="1" applyBorder="1" applyAlignment="1">
      <alignment horizontal="right" vertical="top" wrapText="1"/>
    </xf>
    <xf numFmtId="0" fontId="4" fillId="0" borderId="83" xfId="0" applyNumberFormat="1" applyFont="1" applyBorder="1" applyAlignment="1">
      <alignment horizontal="right" vertical="top" wrapText="1"/>
    </xf>
    <xf numFmtId="0" fontId="3" fillId="0" borderId="89" xfId="0" applyFont="1" applyBorder="1" applyAlignment="1">
      <alignment horizontal="right" vertical="top" wrapText="1"/>
    </xf>
    <xf numFmtId="0" fontId="1" fillId="0" borderId="83" xfId="0" applyFont="1" applyBorder="1" applyAlignment="1">
      <alignment horizontal="right" vertical="top"/>
    </xf>
    <xf numFmtId="0" fontId="3" fillId="0" borderId="90" xfId="0" applyFont="1" applyBorder="1" applyAlignment="1">
      <alignment wrapText="1"/>
    </xf>
    <xf numFmtId="0" fontId="3" fillId="0" borderId="91" xfId="0" applyFont="1" applyBorder="1" applyAlignment="1">
      <alignment horizontal="right" vertical="top" wrapText="1"/>
    </xf>
    <xf numFmtId="0" fontId="23" fillId="0" borderId="88" xfId="0" applyNumberFormat="1" applyFont="1" applyBorder="1" applyAlignment="1">
      <alignment horizontal="right" vertical="top" wrapText="1"/>
    </xf>
    <xf numFmtId="0" fontId="4" fillId="0" borderId="82" xfId="0" applyFont="1" applyBorder="1" applyAlignment="1">
      <alignment horizontal="right" vertical="top" wrapText="1"/>
    </xf>
    <xf numFmtId="0" fontId="23" fillId="0" borderId="83" xfId="0" applyNumberFormat="1" applyFont="1" applyBorder="1" applyAlignment="1">
      <alignment horizontal="right" vertical="top" wrapText="1"/>
    </xf>
    <xf numFmtId="0" fontId="3" fillId="0" borderId="82" xfId="0" applyFont="1" applyBorder="1" applyAlignment="1">
      <alignment horizontal="right" vertical="top" wrapText="1"/>
    </xf>
    <xf numFmtId="0" fontId="3" fillId="0" borderId="92" xfId="0" applyFont="1" applyBorder="1" applyAlignment="1">
      <alignment wrapText="1"/>
    </xf>
    <xf numFmtId="0" fontId="3" fillId="0" borderId="93" xfId="0" applyFont="1" applyBorder="1" applyAlignment="1">
      <alignment wrapText="1"/>
    </xf>
    <xf numFmtId="0" fontId="3" fillId="0" borderId="94" xfId="0" applyFont="1" applyBorder="1" applyAlignment="1">
      <alignment wrapText="1"/>
    </xf>
    <xf numFmtId="0" fontId="3" fillId="0" borderId="95" xfId="0" applyFont="1" applyBorder="1" applyAlignment="1">
      <alignment wrapText="1"/>
    </xf>
    <xf numFmtId="0" fontId="4" fillId="2" borderId="59" xfId="0" applyFont="1" applyFill="1" applyBorder="1" applyAlignment="1">
      <alignment wrapText="1"/>
    </xf>
    <xf numFmtId="0" fontId="3" fillId="0" borderId="4" xfId="0" applyFont="1" applyBorder="1"/>
    <xf numFmtId="0" fontId="4" fillId="0" borderId="2" xfId="0" applyFont="1" applyBorder="1"/>
    <xf numFmtId="0" fontId="3" fillId="0" borderId="2" xfId="0" applyFont="1" applyBorder="1"/>
    <xf numFmtId="0" fontId="4" fillId="0" borderId="2" xfId="0" applyFont="1" applyBorder="1" applyAlignment="1">
      <alignment vertical="top"/>
    </xf>
    <xf numFmtId="0" fontId="23" fillId="0" borderId="56" xfId="0" applyNumberFormat="1" applyFont="1" applyBorder="1" applyAlignment="1">
      <alignment horizontal="right" vertical="top" wrapText="1"/>
    </xf>
    <xf numFmtId="0" fontId="4" fillId="0" borderId="2" xfId="0" applyFont="1" applyBorder="1" applyAlignment="1"/>
    <xf numFmtId="0" fontId="23" fillId="0" borderId="2" xfId="0" applyNumberFormat="1" applyFont="1" applyBorder="1" applyAlignment="1">
      <alignment horizontal="right" vertical="top" wrapText="1"/>
    </xf>
    <xf numFmtId="0" fontId="3" fillId="0" borderId="96" xfId="0" applyFont="1" applyBorder="1" applyAlignment="1">
      <alignment wrapText="1"/>
    </xf>
    <xf numFmtId="0" fontId="4" fillId="2" borderId="97" xfId="0" applyFont="1" applyFill="1" applyBorder="1" applyAlignment="1">
      <alignment wrapText="1"/>
    </xf>
    <xf numFmtId="0" fontId="3" fillId="0" borderId="80" xfId="0" applyFont="1" applyBorder="1"/>
    <xf numFmtId="0" fontId="4" fillId="0" borderId="82" xfId="0" applyFont="1" applyBorder="1"/>
    <xf numFmtId="0" fontId="3" fillId="0" borderId="82" xfId="0" applyFont="1" applyBorder="1"/>
    <xf numFmtId="0" fontId="4" fillId="0" borderId="82" xfId="0" applyFont="1" applyBorder="1" applyAlignment="1">
      <alignment vertical="top"/>
    </xf>
    <xf numFmtId="0" fontId="22" fillId="0" borderId="83" xfId="0" applyFont="1" applyFill="1" applyBorder="1" applyAlignment="1">
      <alignment horizontal="right"/>
    </xf>
    <xf numFmtId="0" fontId="3" fillId="0" borderId="98" xfId="0" applyFont="1" applyBorder="1" applyAlignment="1">
      <alignment wrapText="1"/>
    </xf>
    <xf numFmtId="0" fontId="3" fillId="0" borderId="98" xfId="0" applyFont="1" applyBorder="1"/>
    <xf numFmtId="0" fontId="3" fillId="0" borderId="99" xfId="0" applyFont="1" applyBorder="1"/>
    <xf numFmtId="0" fontId="3" fillId="0" borderId="87" xfId="0" applyFont="1" applyBorder="1" applyAlignment="1">
      <alignment horizontal="right" vertical="top"/>
    </xf>
    <xf numFmtId="0" fontId="4" fillId="0" borderId="89" xfId="0" applyFont="1" applyBorder="1" applyAlignment="1">
      <alignment horizontal="right" vertical="top"/>
    </xf>
    <xf numFmtId="0" fontId="3" fillId="0" borderId="89" xfId="0" applyFont="1" applyBorder="1" applyAlignment="1">
      <alignment horizontal="right" vertical="top"/>
    </xf>
    <xf numFmtId="0" fontId="3" fillId="0" borderId="90" xfId="0" applyFont="1" applyBorder="1"/>
    <xf numFmtId="0" fontId="3" fillId="0" borderId="91" xfId="0" applyFont="1" applyBorder="1" applyAlignment="1">
      <alignment horizontal="right" vertical="top"/>
    </xf>
    <xf numFmtId="0" fontId="4" fillId="0" borderId="82" xfId="0" applyFont="1" applyBorder="1" applyAlignment="1">
      <alignment horizontal="right" vertical="top"/>
    </xf>
    <xf numFmtId="0" fontId="3" fillId="0" borderId="82" xfId="0" applyFont="1" applyBorder="1" applyAlignment="1">
      <alignment horizontal="right" vertical="top"/>
    </xf>
    <xf numFmtId="0" fontId="3" fillId="0" borderId="92" xfId="0" applyFont="1" applyBorder="1"/>
    <xf numFmtId="0" fontId="3" fillId="0" borderId="93" xfId="0" applyFont="1" applyBorder="1"/>
    <xf numFmtId="0" fontId="3" fillId="0" borderId="94" xfId="0" applyFont="1" applyBorder="1"/>
    <xf numFmtId="0" fontId="3" fillId="0" borderId="95" xfId="0" applyFont="1" applyBorder="1"/>
    <xf numFmtId="0" fontId="3" fillId="2" borderId="100" xfId="0" applyFont="1" applyFill="1" applyBorder="1" applyAlignment="1">
      <alignment horizontal="center" vertical="top" wrapText="1"/>
    </xf>
    <xf numFmtId="0" fontId="4" fillId="2" borderId="101" xfId="0" applyFont="1" applyFill="1" applyBorder="1" applyAlignment="1"/>
    <xf numFmtId="0" fontId="3" fillId="2" borderId="79" xfId="0" applyFont="1" applyFill="1" applyBorder="1" applyAlignment="1">
      <alignment horizontal="center" vertical="top"/>
    </xf>
    <xf numFmtId="0" fontId="4" fillId="2" borderId="102" xfId="0" applyFont="1" applyFill="1" applyBorder="1" applyAlignment="1"/>
    <xf numFmtId="0" fontId="3" fillId="0" borderId="85" xfId="0" applyFont="1" applyBorder="1" applyAlignment="1">
      <alignment horizontal="center" vertical="top"/>
    </xf>
    <xf numFmtId="0" fontId="3" fillId="0" borderId="103" xfId="0" applyFont="1" applyBorder="1" applyAlignment="1">
      <alignment wrapText="1"/>
    </xf>
    <xf numFmtId="0" fontId="4" fillId="4" borderId="104" xfId="0" applyFont="1" applyFill="1" applyBorder="1" applyAlignment="1">
      <alignment horizontal="center" wrapText="1"/>
    </xf>
    <xf numFmtId="0" fontId="4" fillId="4" borderId="104" xfId="0" applyFont="1" applyFill="1" applyBorder="1" applyAlignment="1">
      <alignment horizontal="center" vertical="top" wrapText="1"/>
    </xf>
    <xf numFmtId="0" fontId="3" fillId="0" borderId="104" xfId="0" applyFont="1" applyBorder="1" applyAlignment="1">
      <alignment wrapText="1"/>
    </xf>
    <xf numFmtId="0" fontId="3" fillId="0" borderId="79" xfId="0" applyFont="1" applyBorder="1" applyAlignment="1">
      <alignment horizontal="center" vertical="top"/>
    </xf>
    <xf numFmtId="0" fontId="3" fillId="0" borderId="105" xfId="0" applyFont="1" applyFill="1" applyBorder="1"/>
    <xf numFmtId="0" fontId="3" fillId="0" borderId="106" xfId="0" applyFont="1" applyFill="1" applyBorder="1"/>
    <xf numFmtId="0" fontId="3" fillId="0" borderId="107" xfId="0" applyFont="1" applyBorder="1" applyAlignment="1">
      <alignment horizontal="center" vertical="top"/>
    </xf>
    <xf numFmtId="0" fontId="3" fillId="0" borderId="108" xfId="0" applyFont="1" applyBorder="1" applyAlignment="1">
      <alignment wrapText="1"/>
    </xf>
    <xf numFmtId="0" fontId="3" fillId="0" borderId="109" xfId="0" applyFont="1" applyBorder="1" applyAlignment="1">
      <alignment horizontal="center" vertical="top"/>
    </xf>
    <xf numFmtId="0" fontId="3" fillId="0" borderId="110" xfId="0" applyFont="1" applyFill="1" applyBorder="1"/>
    <xf numFmtId="164" fontId="4" fillId="4" borderId="39" xfId="0" applyNumberFormat="1" applyFont="1" applyFill="1" applyBorder="1"/>
    <xf numFmtId="0" fontId="3" fillId="5" borderId="66" xfId="0" applyFont="1" applyFill="1" applyBorder="1" applyAlignment="1">
      <alignment horizontal="center" vertical="top"/>
    </xf>
    <xf numFmtId="0" fontId="3" fillId="5" borderId="51" xfId="0" applyFont="1" applyFill="1" applyBorder="1" applyAlignment="1">
      <alignment wrapText="1"/>
    </xf>
    <xf numFmtId="164" fontId="4" fillId="5" borderId="1" xfId="0" applyNumberFormat="1" applyFont="1" applyFill="1" applyBorder="1"/>
    <xf numFmtId="164" fontId="4" fillId="5" borderId="12" xfId="0" applyNumberFormat="1" applyFont="1" applyFill="1" applyBorder="1"/>
    <xf numFmtId="164" fontId="4" fillId="5" borderId="13" xfId="0" applyNumberFormat="1" applyFont="1" applyFill="1" applyBorder="1"/>
    <xf numFmtId="9" fontId="4" fillId="5" borderId="30" xfId="0" applyNumberFormat="1" applyFont="1" applyFill="1" applyBorder="1" applyAlignment="1">
      <alignment horizontal="right" wrapText="1"/>
    </xf>
    <xf numFmtId="0" fontId="3" fillId="5" borderId="67" xfId="0" applyFont="1" applyFill="1" applyBorder="1" applyAlignment="1">
      <alignment horizontal="center" vertical="top"/>
    </xf>
    <xf numFmtId="0" fontId="4" fillId="5" borderId="49" xfId="0" applyFont="1" applyFill="1" applyBorder="1" applyAlignment="1">
      <alignment horizontal="center" wrapText="1"/>
    </xf>
    <xf numFmtId="164" fontId="4" fillId="5" borderId="15" xfId="0" applyNumberFormat="1" applyFont="1" applyFill="1" applyBorder="1"/>
    <xf numFmtId="9" fontId="4" fillId="5" borderId="31" xfId="0" applyNumberFormat="1" applyFont="1" applyFill="1" applyBorder="1" applyAlignment="1">
      <alignment horizontal="right" wrapText="1"/>
    </xf>
    <xf numFmtId="0" fontId="4" fillId="5" borderId="49" xfId="0" applyFont="1" applyFill="1" applyBorder="1" applyAlignment="1">
      <alignment horizontal="center" vertical="top" wrapText="1"/>
    </xf>
    <xf numFmtId="9" fontId="4" fillId="5" borderId="31" xfId="0" applyNumberFormat="1" applyFont="1" applyFill="1" applyBorder="1" applyAlignment="1">
      <alignment horizontal="right" vertical="top" wrapText="1"/>
    </xf>
    <xf numFmtId="0" fontId="3" fillId="5" borderId="49" xfId="0" applyFont="1" applyFill="1" applyBorder="1" applyAlignment="1">
      <alignment wrapText="1"/>
    </xf>
    <xf numFmtId="0" fontId="12" fillId="5" borderId="68" xfId="0" applyFont="1" applyFill="1" applyBorder="1" applyAlignment="1">
      <alignment horizontal="center" vertical="top"/>
    </xf>
    <xf numFmtId="0" fontId="3" fillId="5" borderId="50" xfId="0" applyFont="1" applyFill="1" applyBorder="1"/>
    <xf numFmtId="164" fontId="4" fillId="5" borderId="17" xfId="0" applyNumberFormat="1" applyFont="1" applyFill="1" applyBorder="1"/>
    <xf numFmtId="164" fontId="4" fillId="5" borderId="18" xfId="0" applyNumberFormat="1" applyFont="1" applyFill="1" applyBorder="1"/>
    <xf numFmtId="9" fontId="4" fillId="5" borderId="32" xfId="0" applyNumberFormat="1" applyFont="1" applyFill="1" applyBorder="1" applyAlignment="1">
      <alignment horizontal="right"/>
    </xf>
    <xf numFmtId="0" fontId="12" fillId="4" borderId="67" xfId="0" applyFont="1" applyFill="1" applyBorder="1" applyAlignment="1">
      <alignment horizontal="center" vertical="top"/>
    </xf>
    <xf numFmtId="0" fontId="3" fillId="4" borderId="69" xfId="0" applyFont="1" applyFill="1" applyBorder="1"/>
    <xf numFmtId="164" fontId="4" fillId="4" borderId="19" xfId="0" applyNumberFormat="1" applyFont="1" applyFill="1" applyBorder="1"/>
    <xf numFmtId="164" fontId="4" fillId="4" borderId="40" xfId="0" applyNumberFormat="1" applyFont="1" applyFill="1" applyBorder="1"/>
    <xf numFmtId="9" fontId="4" fillId="4" borderId="69" xfId="0" applyNumberFormat="1" applyFont="1" applyFill="1" applyBorder="1" applyAlignment="1">
      <alignment horizontal="right"/>
    </xf>
    <xf numFmtId="164" fontId="4" fillId="5" borderId="11" xfId="0" applyNumberFormat="1" applyFont="1" applyFill="1" applyBorder="1"/>
    <xf numFmtId="164" fontId="4" fillId="5" borderId="14" xfId="0" applyNumberFormat="1" applyFont="1" applyFill="1" applyBorder="1"/>
    <xf numFmtId="164" fontId="4" fillId="5" borderId="16" xfId="0" applyNumberFormat="1" applyFont="1" applyFill="1" applyBorder="1"/>
    <xf numFmtId="0" fontId="1" fillId="0" borderId="68" xfId="0" applyFont="1" applyBorder="1" applyAlignment="1">
      <alignment horizontal="center" vertical="top"/>
    </xf>
    <xf numFmtId="164" fontId="4" fillId="0" borderId="60" xfId="0" applyNumberFormat="1" applyFont="1" applyBorder="1"/>
    <xf numFmtId="164" fontId="4" fillId="0" borderId="22" xfId="0" applyNumberFormat="1" applyFont="1" applyBorder="1"/>
    <xf numFmtId="9" fontId="4" fillId="0" borderId="26" xfId="0" applyNumberFormat="1" applyFont="1" applyBorder="1"/>
    <xf numFmtId="9" fontId="4" fillId="0" borderId="15" xfId="0" applyNumberFormat="1" applyFont="1" applyBorder="1"/>
    <xf numFmtId="0" fontId="1" fillId="5" borderId="68" xfId="0" applyFont="1" applyFill="1" applyBorder="1" applyAlignment="1">
      <alignment horizontal="center" vertical="top"/>
    </xf>
    <xf numFmtId="164" fontId="4" fillId="5" borderId="60" xfId="0" applyNumberFormat="1" applyFont="1" applyFill="1" applyBorder="1" applyAlignment="1"/>
    <xf numFmtId="164" fontId="4" fillId="5" borderId="22" xfId="0" applyNumberFormat="1" applyFont="1" applyFill="1" applyBorder="1" applyAlignment="1"/>
    <xf numFmtId="164" fontId="4" fillId="5" borderId="26" xfId="0" applyNumberFormat="1" applyFont="1" applyFill="1" applyBorder="1" applyAlignment="1"/>
    <xf numFmtId="10" fontId="3" fillId="0" borderId="25" xfId="0" applyNumberFormat="1" applyFont="1" applyBorder="1"/>
    <xf numFmtId="10" fontId="4" fillId="0" borderId="26" xfId="0" applyNumberFormat="1" applyFont="1" applyBorder="1"/>
    <xf numFmtId="10" fontId="3" fillId="0" borderId="13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CCFF"/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100">
                <a:latin typeface="Arial Narrow" panose="020B0606020202030204" pitchFamily="34" charset="0"/>
              </a:defRPr>
            </a:pPr>
            <a:r>
              <a:rPr lang="ro-RO" sz="1100">
                <a:latin typeface="Arial Narrow" panose="020B0606020202030204" pitchFamily="34" charset="0"/>
              </a:rPr>
              <a:t>Evoluţia ponderii personalului didactic calificat din învăţământul liceal tehnologic, pe profiluri </a:t>
            </a:r>
            <a:endParaRPr lang="vi-VN" sz="11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'IPT Nivele de inv, profile'!$E$19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'IPT Nivele de inv, profile'!$A$20:$A$23</c:f>
              <c:strCache>
                <c:ptCount val="4"/>
                <c:pt idx="0">
                  <c:v>Învăţământ liceal tehnologic</c:v>
                </c:pt>
                <c:pt idx="1">
                  <c:v>Profil Tehnic</c:v>
                </c:pt>
                <c:pt idx="2">
                  <c:v>Profil Resurse naturale şi protecţia mediului</c:v>
                </c:pt>
                <c:pt idx="3">
                  <c:v>Profil Servicii</c:v>
                </c:pt>
              </c:strCache>
            </c:strRef>
          </c:cat>
          <c:val>
            <c:numRef>
              <c:f>'IPT Nivele de inv, profile'!$E$20:$E$23</c:f>
              <c:numCache>
                <c:formatCode>0.0%</c:formatCode>
                <c:ptCount val="4"/>
                <c:pt idx="0">
                  <c:v>0.99194736017546603</c:v>
                </c:pt>
                <c:pt idx="1">
                  <c:v>0.99204704294596813</c:v>
                </c:pt>
                <c:pt idx="2">
                  <c:v>0.98923857868020304</c:v>
                </c:pt>
                <c:pt idx="3">
                  <c:v>0.99375300336376737</c:v>
                </c:pt>
              </c:numCache>
            </c:numRef>
          </c:val>
        </c:ser>
        <c:ser>
          <c:idx val="1"/>
          <c:order val="1"/>
          <c:tx>
            <c:strRef>
              <c:f>'IPT Nivele de inv, profile'!$N$19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'IPT Nivele de inv, profile'!$A$20:$A$23</c:f>
              <c:strCache>
                <c:ptCount val="4"/>
                <c:pt idx="0">
                  <c:v>Învăţământ liceal tehnologic</c:v>
                </c:pt>
                <c:pt idx="1">
                  <c:v>Profil Tehnic</c:v>
                </c:pt>
                <c:pt idx="2">
                  <c:v>Profil Resurse naturale şi protecţia mediului</c:v>
                </c:pt>
                <c:pt idx="3">
                  <c:v>Profil Servicii</c:v>
                </c:pt>
              </c:strCache>
            </c:strRef>
          </c:cat>
          <c:val>
            <c:numRef>
              <c:f>'IPT Nivele de inv, profile'!$N$20:$N$23</c:f>
              <c:numCache>
                <c:formatCode>0.0%</c:formatCode>
                <c:ptCount val="4"/>
                <c:pt idx="0">
                  <c:v>0.96066327368248239</c:v>
                </c:pt>
                <c:pt idx="1">
                  <c:v>0.96636612298652613</c:v>
                </c:pt>
                <c:pt idx="2">
                  <c:v>0.96563733457162759</c:v>
                </c:pt>
                <c:pt idx="3">
                  <c:v>0.93974399000936626</c:v>
                </c:pt>
              </c:numCache>
            </c:numRef>
          </c:val>
        </c:ser>
        <c:ser>
          <c:idx val="2"/>
          <c:order val="2"/>
          <c:tx>
            <c:strRef>
              <c:f>'IPT Nivele de inv, profile'!$W$19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'IPT Nivele de inv, profile'!$A$20:$A$23</c:f>
              <c:strCache>
                <c:ptCount val="4"/>
                <c:pt idx="0">
                  <c:v>Învăţământ liceal tehnologic</c:v>
                </c:pt>
                <c:pt idx="1">
                  <c:v>Profil Tehnic</c:v>
                </c:pt>
                <c:pt idx="2">
                  <c:v>Profil Resurse naturale şi protecţia mediului</c:v>
                </c:pt>
                <c:pt idx="3">
                  <c:v>Profil Servicii</c:v>
                </c:pt>
              </c:strCache>
            </c:strRef>
          </c:cat>
          <c:val>
            <c:numRef>
              <c:f>'IPT Nivele de inv, profile'!$W$20:$W$23</c:f>
              <c:numCache>
                <c:formatCode>0.0%</c:formatCode>
                <c:ptCount val="4"/>
                <c:pt idx="0">
                  <c:v>0.97364843668304923</c:v>
                </c:pt>
                <c:pt idx="1">
                  <c:v>0.97430337200477068</c:v>
                </c:pt>
                <c:pt idx="2">
                  <c:v>0.97429679922405432</c:v>
                </c:pt>
                <c:pt idx="3">
                  <c:v>0.97123713025004088</c:v>
                </c:pt>
              </c:numCache>
            </c:numRef>
          </c:val>
        </c:ser>
        <c:ser>
          <c:idx val="3"/>
          <c:order val="3"/>
          <c:tx>
            <c:strRef>
              <c:f>'IPT Nivele de inv, profile'!$AF$19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'IPT Nivele de inv, profile'!$A$20:$A$23</c:f>
              <c:strCache>
                <c:ptCount val="4"/>
                <c:pt idx="0">
                  <c:v>Învăţământ liceal tehnologic</c:v>
                </c:pt>
                <c:pt idx="1">
                  <c:v>Profil Tehnic</c:v>
                </c:pt>
                <c:pt idx="2">
                  <c:v>Profil Resurse naturale şi protecţia mediului</c:v>
                </c:pt>
                <c:pt idx="3">
                  <c:v>Profil Servicii</c:v>
                </c:pt>
              </c:strCache>
            </c:strRef>
          </c:cat>
          <c:val>
            <c:numRef>
              <c:f>'IPT Nivele de inv, profile'!$AF$20:$AF$23</c:f>
              <c:numCache>
                <c:formatCode>0.0%</c:formatCode>
                <c:ptCount val="4"/>
                <c:pt idx="0">
                  <c:v>0.98400639744102358</c:v>
                </c:pt>
                <c:pt idx="1">
                  <c:v>0.98219397686934617</c:v>
                </c:pt>
                <c:pt idx="2">
                  <c:v>0.98159806295399521</c:v>
                </c:pt>
                <c:pt idx="3">
                  <c:v>0.99103972950126795</c:v>
                </c:pt>
              </c:numCache>
            </c:numRef>
          </c:val>
        </c:ser>
        <c:ser>
          <c:idx val="4"/>
          <c:order val="4"/>
          <c:tx>
            <c:strRef>
              <c:f>'IPT Nivele de inv, profile'!$AO$19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'IPT Nivele de inv, profile'!$A$20:$A$23</c:f>
              <c:strCache>
                <c:ptCount val="4"/>
                <c:pt idx="0">
                  <c:v>Învăţământ liceal tehnologic</c:v>
                </c:pt>
                <c:pt idx="1">
                  <c:v>Profil Tehnic</c:v>
                </c:pt>
                <c:pt idx="2">
                  <c:v>Profil Resurse naturale şi protecţia mediului</c:v>
                </c:pt>
                <c:pt idx="3">
                  <c:v>Profil Servicii</c:v>
                </c:pt>
              </c:strCache>
            </c:strRef>
          </c:cat>
          <c:val>
            <c:numRef>
              <c:f>'IPT Nivele de inv, profile'!$AO$20:$AO$23</c:f>
              <c:numCache>
                <c:formatCode>0.0%</c:formatCode>
                <c:ptCount val="4"/>
                <c:pt idx="0">
                  <c:v>0.98467839805825241</c:v>
                </c:pt>
                <c:pt idx="1">
                  <c:v>0.98687263402124803</c:v>
                </c:pt>
                <c:pt idx="2">
                  <c:v>0.98064828253507497</c:v>
                </c:pt>
                <c:pt idx="3">
                  <c:v>0.98138661202185795</c:v>
                </c:pt>
              </c:numCache>
            </c:numRef>
          </c:val>
        </c:ser>
        <c:ser>
          <c:idx val="5"/>
          <c:order val="5"/>
          <c:tx>
            <c:strRef>
              <c:f>'IPT Nivele de inv, profile'!$AX$19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val>
            <c:numRef>
              <c:f>'IPT Nivele de inv, profile'!$AX$20:$AX$23</c:f>
              <c:numCache>
                <c:formatCode>0.0%</c:formatCode>
                <c:ptCount val="4"/>
                <c:pt idx="0">
                  <c:v>0.98617316284085654</c:v>
                </c:pt>
                <c:pt idx="1">
                  <c:v>0.98781026968988817</c:v>
                </c:pt>
                <c:pt idx="2">
                  <c:v>0.98288926912735275</c:v>
                </c:pt>
                <c:pt idx="3">
                  <c:v>0.98410596026490071</c:v>
                </c:pt>
              </c:numCache>
            </c:numRef>
          </c:val>
        </c:ser>
        <c:ser>
          <c:idx val="6"/>
          <c:order val="6"/>
          <c:tx>
            <c:strRef>
              <c:f>'IPT Nivele de inv, profile'!$BG$19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val>
            <c:numRef>
              <c:f>'IPT Nivele de inv, profile'!$BG$20:$BG$23</c:f>
              <c:numCache>
                <c:formatCode>0.0%</c:formatCode>
                <c:ptCount val="4"/>
                <c:pt idx="0">
                  <c:v>0.98749757328674048</c:v>
                </c:pt>
                <c:pt idx="1">
                  <c:v>0.98768774576161933</c:v>
                </c:pt>
                <c:pt idx="2">
                  <c:v>0.98600349912521867</c:v>
                </c:pt>
                <c:pt idx="3">
                  <c:v>0.98798269508091652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095040"/>
        <c:axId val="101047680"/>
      </c:barChart>
      <c:catAx>
        <c:axId val="97095040"/>
        <c:scaling>
          <c:orientation val="minMax"/>
        </c:scaling>
        <c:delete val="0"/>
        <c:axPos val="b"/>
        <c:majorTickMark val="none"/>
        <c:minorTickMark val="none"/>
        <c:tickLblPos val="nextTo"/>
        <c:crossAx val="101047680"/>
        <c:crosses val="autoZero"/>
        <c:auto val="1"/>
        <c:lblAlgn val="ctr"/>
        <c:lblOffset val="100"/>
        <c:noMultiLvlLbl val="0"/>
      </c:catAx>
      <c:valAx>
        <c:axId val="101047680"/>
        <c:scaling>
          <c:orientation val="minMax"/>
        </c:scaling>
        <c:delete val="0"/>
        <c:axPos val="l"/>
        <c:majorGridlines/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97095040"/>
        <c:crosses val="autoZero"/>
        <c:crossBetween val="between"/>
        <c:majorUnit val="2.0000000000000004E-2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Ponderea personalului didactic calificat din învăţământul liceal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Regiunea</a:t>
            </a:r>
            <a:r>
              <a:rPr lang="ro-RO" sz="1000" baseline="0">
                <a:latin typeface="Arial Narrow" panose="020B0606020202030204" pitchFamily="34" charset="0"/>
              </a:rPr>
              <a:t> de Dezvoltare Bucureşti - Ilfov</a:t>
            </a:r>
            <a:endParaRPr lang="vi-VN" sz="1000"/>
          </a:p>
        </c:rich>
      </c:tx>
      <c:layout>
        <c:manualLayout>
          <c:xMode val="edge"/>
          <c:yMode val="edge"/>
          <c:x val="0.26572809300125039"/>
          <c:y val="3.3542976939203356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'LICEAL Regiuni, judete, medii'!$B$5</c:f>
              <c:strCache>
                <c:ptCount val="1"/>
                <c:pt idx="0">
                  <c:v>2011 2012</c:v>
                </c:pt>
              </c:strCache>
            </c:strRef>
          </c:tx>
          <c:invertIfNegative val="0"/>
          <c:cat>
            <c:strRef>
              <c:f>('LICEAL Regiuni, judete, medii'!$A$92,'LICEAL Regiuni, judete, medii'!$A$95,'LICEAL Regiuni, judete, medii'!$A$98)</c:f>
              <c:strCache>
                <c:ptCount val="3"/>
                <c:pt idx="0">
                  <c:v>BUCURESTI-ILFOV</c:v>
                </c:pt>
                <c:pt idx="1">
                  <c:v>ILFOV</c:v>
                </c:pt>
                <c:pt idx="2">
                  <c:v>MUNICIPIUL BUCURESTI</c:v>
                </c:pt>
              </c:strCache>
            </c:strRef>
          </c:cat>
          <c:val>
            <c:numRef>
              <c:f>('LICEAL Regiuni, judete, medii'!$B$92,'LICEAL Regiuni, judete, medii'!$B$95,'LICEAL Regiuni, judete, medii'!$B$98)</c:f>
              <c:numCache>
                <c:formatCode>0.00%</c:formatCode>
                <c:ptCount val="3"/>
                <c:pt idx="0">
                  <c:v>0.99633770239013109</c:v>
                </c:pt>
                <c:pt idx="1">
                  <c:v>0.98813056379821962</c:v>
                </c:pt>
                <c:pt idx="2">
                  <c:v>0.99690785405071114</c:v>
                </c:pt>
              </c:numCache>
            </c:numRef>
          </c:val>
        </c:ser>
        <c:ser>
          <c:idx val="1"/>
          <c:order val="1"/>
          <c:tx>
            <c:strRef>
              <c:f>'LICEAL Regiuni, judete, medii'!$C$5</c:f>
              <c:strCache>
                <c:ptCount val="1"/>
                <c:pt idx="0">
                  <c:v>2012 2013</c:v>
                </c:pt>
              </c:strCache>
            </c:strRef>
          </c:tx>
          <c:invertIfNegative val="0"/>
          <c:cat>
            <c:strRef>
              <c:f>('LICEAL Regiuni, judete, medii'!$A$92,'LICEAL Regiuni, judete, medii'!$A$95,'LICEAL Regiuni, judete, medii'!$A$98)</c:f>
              <c:strCache>
                <c:ptCount val="3"/>
                <c:pt idx="0">
                  <c:v>BUCURESTI-ILFOV</c:v>
                </c:pt>
                <c:pt idx="1">
                  <c:v>ILFOV</c:v>
                </c:pt>
                <c:pt idx="2">
                  <c:v>MUNICIPIUL BUCURESTI</c:v>
                </c:pt>
              </c:strCache>
            </c:strRef>
          </c:cat>
          <c:val>
            <c:numRef>
              <c:f>('LICEAL Regiuni, judete, medii'!$C$92,'LICEAL Regiuni, judete, medii'!$C$95,'LICEAL Regiuni, judete, medii'!$C$98)</c:f>
              <c:numCache>
                <c:formatCode>0.00%</c:formatCode>
                <c:ptCount val="3"/>
                <c:pt idx="0">
                  <c:v>0.95142345212024682</c:v>
                </c:pt>
                <c:pt idx="1">
                  <c:v>0.95696202531645569</c:v>
                </c:pt>
                <c:pt idx="2">
                  <c:v>0.95095073465859981</c:v>
                </c:pt>
              </c:numCache>
            </c:numRef>
          </c:val>
        </c:ser>
        <c:ser>
          <c:idx val="2"/>
          <c:order val="2"/>
          <c:tx>
            <c:strRef>
              <c:f>'LICEAL Regiuni, judete, medii'!$D$5</c:f>
              <c:strCache>
                <c:ptCount val="1"/>
                <c:pt idx="0">
                  <c:v>2013 2014</c:v>
                </c:pt>
              </c:strCache>
            </c:strRef>
          </c:tx>
          <c:invertIfNegative val="0"/>
          <c:cat>
            <c:strRef>
              <c:f>('LICEAL Regiuni, judete, medii'!$A$92,'LICEAL Regiuni, judete, medii'!$A$95,'LICEAL Regiuni, judete, medii'!$A$98)</c:f>
              <c:strCache>
                <c:ptCount val="3"/>
                <c:pt idx="0">
                  <c:v>BUCURESTI-ILFOV</c:v>
                </c:pt>
                <c:pt idx="1">
                  <c:v>ILFOV</c:v>
                </c:pt>
                <c:pt idx="2">
                  <c:v>MUNICIPIUL BUCURESTI</c:v>
                </c:pt>
              </c:strCache>
            </c:strRef>
          </c:cat>
          <c:val>
            <c:numRef>
              <c:f>('LICEAL Regiuni, judete, medii'!$D$92,'LICEAL Regiuni, judete, medii'!$D$95,'LICEAL Regiuni, judete, medii'!$D$98)</c:f>
              <c:numCache>
                <c:formatCode>0.00%</c:formatCode>
                <c:ptCount val="3"/>
                <c:pt idx="0">
                  <c:v>0.96451179742950321</c:v>
                </c:pt>
                <c:pt idx="1">
                  <c:v>0.97374179431072205</c:v>
                </c:pt>
                <c:pt idx="2">
                  <c:v>0.96362489486963832</c:v>
                </c:pt>
              </c:numCache>
            </c:numRef>
          </c:val>
        </c:ser>
        <c:ser>
          <c:idx val="3"/>
          <c:order val="3"/>
          <c:tx>
            <c:strRef>
              <c:f>'LICEAL Regiuni, judete, medii'!$E$5</c:f>
              <c:strCache>
                <c:ptCount val="1"/>
                <c:pt idx="0">
                  <c:v>2014 2015</c:v>
                </c:pt>
              </c:strCache>
            </c:strRef>
          </c:tx>
          <c:invertIfNegative val="0"/>
          <c:cat>
            <c:strRef>
              <c:f>('LICEAL Regiuni, judete, medii'!$A$92,'LICEAL Regiuni, judete, medii'!$A$95,'LICEAL Regiuni, judete, medii'!$A$98)</c:f>
              <c:strCache>
                <c:ptCount val="3"/>
                <c:pt idx="0">
                  <c:v>BUCURESTI-ILFOV</c:v>
                </c:pt>
                <c:pt idx="1">
                  <c:v>ILFOV</c:v>
                </c:pt>
                <c:pt idx="2">
                  <c:v>MUNICIPIUL BUCURESTI</c:v>
                </c:pt>
              </c:strCache>
            </c:strRef>
          </c:cat>
          <c:val>
            <c:numRef>
              <c:f>('LICEAL Regiuni, judete, medii'!$E$92,'LICEAL Regiuni, judete, medii'!$E$95,'LICEAL Regiuni, judete, medii'!$E$98)</c:f>
              <c:numCache>
                <c:formatCode>0.00%</c:formatCode>
                <c:ptCount val="3"/>
                <c:pt idx="0">
                  <c:v>0.98781643427643162</c:v>
                </c:pt>
                <c:pt idx="1">
                  <c:v>0.99943502824858754</c:v>
                </c:pt>
                <c:pt idx="2">
                  <c:v>0.96633941093969145</c:v>
                </c:pt>
              </c:numCache>
            </c:numRef>
          </c:val>
        </c:ser>
        <c:ser>
          <c:idx val="4"/>
          <c:order val="4"/>
          <c:tx>
            <c:strRef>
              <c:f>'LICEAL Regiuni, judete, medii'!$F$5</c:f>
              <c:strCache>
                <c:ptCount val="1"/>
                <c:pt idx="0">
                  <c:v>2015 2016</c:v>
                </c:pt>
              </c:strCache>
            </c:strRef>
          </c:tx>
          <c:invertIfNegative val="0"/>
          <c:cat>
            <c:strRef>
              <c:f>('LICEAL Regiuni, judete, medii'!$A$92,'LICEAL Regiuni, judete, medii'!$A$95,'LICEAL Regiuni, judete, medii'!$A$98)</c:f>
              <c:strCache>
                <c:ptCount val="3"/>
                <c:pt idx="0">
                  <c:v>BUCURESTI-ILFOV</c:v>
                </c:pt>
                <c:pt idx="1">
                  <c:v>ILFOV</c:v>
                </c:pt>
                <c:pt idx="2">
                  <c:v>MUNICIPIUL BUCURESTI</c:v>
                </c:pt>
              </c:strCache>
            </c:strRef>
          </c:cat>
          <c:val>
            <c:numRef>
              <c:f>('LICEAL Regiuni, judete, medii'!$F$92,'LICEAL Regiuni, judete, medii'!$F$95,'LICEAL Regiuni, judete, medii'!$F$98)</c:f>
              <c:numCache>
                <c:formatCode>0.00%</c:formatCode>
                <c:ptCount val="3"/>
                <c:pt idx="0">
                  <c:v>0.98345822140534422</c:v>
                </c:pt>
                <c:pt idx="1">
                  <c:v>0.9976757699012202</c:v>
                </c:pt>
                <c:pt idx="2">
                  <c:v>0.9015873015873016</c:v>
                </c:pt>
              </c:numCache>
            </c:numRef>
          </c:val>
        </c:ser>
        <c:ser>
          <c:idx val="5"/>
          <c:order val="5"/>
          <c:tx>
            <c:strRef>
              <c:f>'LICEAL Regiuni, judete, medii'!$G$5</c:f>
              <c:strCache>
                <c:ptCount val="1"/>
                <c:pt idx="0">
                  <c:v>2016 2017</c:v>
                </c:pt>
              </c:strCache>
            </c:strRef>
          </c:tx>
          <c:invertIfNegative val="0"/>
          <c:cat>
            <c:strRef>
              <c:f>('LICEAL Regiuni, judete, medii'!$A$92,'LICEAL Regiuni, judete, medii'!$A$95,'LICEAL Regiuni, judete, medii'!$A$98)</c:f>
              <c:strCache>
                <c:ptCount val="3"/>
                <c:pt idx="0">
                  <c:v>BUCURESTI-ILFOV</c:v>
                </c:pt>
                <c:pt idx="1">
                  <c:v>ILFOV</c:v>
                </c:pt>
                <c:pt idx="2">
                  <c:v>MUNICIPIUL BUCURESTI</c:v>
                </c:pt>
              </c:strCache>
            </c:strRef>
          </c:cat>
          <c:val>
            <c:numRef>
              <c:f>('LICEAL Regiuni, judete, medii'!$G$92,'LICEAL Regiuni, judete, medii'!$G$95,'LICEAL Regiuni, judete, medii'!$G$98)</c:f>
              <c:numCache>
                <c:formatCode>0.00%</c:formatCode>
                <c:ptCount val="3"/>
                <c:pt idx="0">
                  <c:v>0.99042658031817543</c:v>
                </c:pt>
                <c:pt idx="1">
                  <c:v>0.99822799763733017</c:v>
                </c:pt>
                <c:pt idx="2">
                  <c:v>0.97572078907435511</c:v>
                </c:pt>
              </c:numCache>
            </c:numRef>
          </c:val>
        </c:ser>
        <c:ser>
          <c:idx val="6"/>
          <c:order val="6"/>
          <c:tx>
            <c:strRef>
              <c:f>'LICEAL Regiuni, judete, medii'!$H$5</c:f>
              <c:strCache>
                <c:ptCount val="1"/>
                <c:pt idx="0">
                  <c:v>2017 2018</c:v>
                </c:pt>
              </c:strCache>
            </c:strRef>
          </c:tx>
          <c:invertIfNegative val="0"/>
          <c:cat>
            <c:strRef>
              <c:f>('LICEAL Regiuni, judete, medii'!$A$92,'LICEAL Regiuni, judete, medii'!$A$95,'LICEAL Regiuni, judete, medii'!$A$98)</c:f>
              <c:strCache>
                <c:ptCount val="3"/>
                <c:pt idx="0">
                  <c:v>BUCURESTI-ILFOV</c:v>
                </c:pt>
                <c:pt idx="1">
                  <c:v>ILFOV</c:v>
                </c:pt>
                <c:pt idx="2">
                  <c:v>MUNICIPIUL BUCURESTI</c:v>
                </c:pt>
              </c:strCache>
            </c:strRef>
          </c:cat>
          <c:val>
            <c:numRef>
              <c:f>('LICEAL Regiuni, judete, medii'!$H$92,'LICEAL Regiuni, judete, medii'!$H$95,'LICEAL Regiuni, judete, medii'!$H$98)</c:f>
              <c:numCache>
                <c:formatCode>0.00%</c:formatCode>
                <c:ptCount val="3"/>
                <c:pt idx="0">
                  <c:v>0.99345940565903601</c:v>
                </c:pt>
                <c:pt idx="1">
                  <c:v>0.99940405244338493</c:v>
                </c:pt>
                <c:pt idx="2">
                  <c:v>0.98033282904689867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492096"/>
        <c:axId val="85493632"/>
      </c:barChart>
      <c:catAx>
        <c:axId val="85492096"/>
        <c:scaling>
          <c:orientation val="minMax"/>
        </c:scaling>
        <c:delete val="0"/>
        <c:axPos val="b"/>
        <c:majorTickMark val="none"/>
        <c:minorTickMark val="none"/>
        <c:tickLblPos val="nextTo"/>
        <c:crossAx val="85493632"/>
        <c:crosses val="autoZero"/>
        <c:auto val="1"/>
        <c:lblAlgn val="ctr"/>
        <c:lblOffset val="100"/>
        <c:noMultiLvlLbl val="0"/>
      </c:catAx>
      <c:valAx>
        <c:axId val="85493632"/>
        <c:scaling>
          <c:orientation val="minMax"/>
          <c:max val="1.02"/>
        </c:scaling>
        <c:delete val="0"/>
        <c:axPos val="l"/>
        <c:majorGridlines/>
        <c:numFmt formatCode="0.00%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5492096"/>
        <c:crosses val="autoZero"/>
        <c:crossBetween val="between"/>
        <c:majorUnit val="4.0000000000000008E-2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Ponderea personalului didactic calificat din învăţământul liceal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Regiunea</a:t>
            </a:r>
            <a:r>
              <a:rPr lang="ro-RO" sz="1000" baseline="0">
                <a:latin typeface="Arial Narrow" panose="020B0606020202030204" pitchFamily="34" charset="0"/>
              </a:rPr>
              <a:t> de Dezvoltare Sud - Muntenia</a:t>
            </a:r>
            <a:endParaRPr lang="vi-VN" sz="1000"/>
          </a:p>
        </c:rich>
      </c:tx>
      <c:layout>
        <c:manualLayout>
          <c:xMode val="edge"/>
          <c:yMode val="edge"/>
          <c:x val="0.27513448997789014"/>
          <c:y val="4.1928721174004195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'LICEAL Regiuni, judete, medii'!$B$5</c:f>
              <c:strCache>
                <c:ptCount val="1"/>
                <c:pt idx="0">
                  <c:v>2011 2012</c:v>
                </c:pt>
              </c:strCache>
            </c:strRef>
          </c:tx>
          <c:invertIfNegative val="0"/>
          <c:cat>
            <c:strRef>
              <c:f>('LICEAL Regiuni, judete, medii'!$A$100,'LICEAL Regiuni, judete, medii'!$A$103,'LICEAL Regiuni, judete, medii'!$A$106,'LICEAL Regiuni, judete, medii'!$A$109,'LICEAL Regiuni, judete, medii'!$A$112,'LICEAL Regiuni, judete, medii'!$A$115,'LICEAL Regiuni, judete, medii'!$A$118,'LICEAL Regiuni, judete, medii'!$A$121)</c:f>
              <c:strCache>
                <c:ptCount val="8"/>
                <c:pt idx="0">
                  <c:v>SUD-MUNTENIA</c:v>
                </c:pt>
                <c:pt idx="1">
                  <c:v>ARGES</c:v>
                </c:pt>
                <c:pt idx="2">
                  <c:v>CALARASI</c:v>
                </c:pt>
                <c:pt idx="3">
                  <c:v>DAMBOVITA</c:v>
                </c:pt>
                <c:pt idx="4">
                  <c:v>GIURGIU</c:v>
                </c:pt>
                <c:pt idx="5">
                  <c:v>IALOMITA</c:v>
                </c:pt>
                <c:pt idx="6">
                  <c:v>PRAHOVA</c:v>
                </c:pt>
                <c:pt idx="7">
                  <c:v>TELEORMAN</c:v>
                </c:pt>
              </c:strCache>
            </c:strRef>
          </c:cat>
          <c:val>
            <c:numRef>
              <c:f>('LICEAL Regiuni, judete, medii'!$B$100,'LICEAL Regiuni, judete, medii'!$B$103,'LICEAL Regiuni, judete, medii'!$B$106,'LICEAL Regiuni, judete, medii'!$B$109,'LICEAL Regiuni, judete, medii'!$B$112,'LICEAL Regiuni, judete, medii'!$B$115,'LICEAL Regiuni, judete, medii'!$B$118,'LICEAL Regiuni, judete, medii'!$B$121)</c:f>
              <c:numCache>
                <c:formatCode>0.00%</c:formatCode>
                <c:ptCount val="8"/>
                <c:pt idx="0">
                  <c:v>0.99153997057381071</c:v>
                </c:pt>
                <c:pt idx="1">
                  <c:v>0.9967602591792657</c:v>
                </c:pt>
                <c:pt idx="2">
                  <c:v>0.99867899603698806</c:v>
                </c:pt>
                <c:pt idx="3">
                  <c:v>0.99621498864496594</c:v>
                </c:pt>
                <c:pt idx="4">
                  <c:v>1</c:v>
                </c:pt>
                <c:pt idx="5">
                  <c:v>0.98053892215568861</c:v>
                </c:pt>
                <c:pt idx="6">
                  <c:v>0.9972067039106145</c:v>
                </c:pt>
                <c:pt idx="7">
                  <c:v>0.96053997923156798</c:v>
                </c:pt>
              </c:numCache>
            </c:numRef>
          </c:val>
        </c:ser>
        <c:ser>
          <c:idx val="1"/>
          <c:order val="1"/>
          <c:tx>
            <c:strRef>
              <c:f>'LICEAL Regiuni, judete, medii'!$C$5</c:f>
              <c:strCache>
                <c:ptCount val="1"/>
                <c:pt idx="0">
                  <c:v>2012 2013</c:v>
                </c:pt>
              </c:strCache>
            </c:strRef>
          </c:tx>
          <c:invertIfNegative val="0"/>
          <c:cat>
            <c:strRef>
              <c:f>('LICEAL Regiuni, judete, medii'!$A$100,'LICEAL Regiuni, judete, medii'!$A$103,'LICEAL Regiuni, judete, medii'!$A$106,'LICEAL Regiuni, judete, medii'!$A$109,'LICEAL Regiuni, judete, medii'!$A$112,'LICEAL Regiuni, judete, medii'!$A$115,'LICEAL Regiuni, judete, medii'!$A$118,'LICEAL Regiuni, judete, medii'!$A$121)</c:f>
              <c:strCache>
                <c:ptCount val="8"/>
                <c:pt idx="0">
                  <c:v>SUD-MUNTENIA</c:v>
                </c:pt>
                <c:pt idx="1">
                  <c:v>ARGES</c:v>
                </c:pt>
                <c:pt idx="2">
                  <c:v>CALARASI</c:v>
                </c:pt>
                <c:pt idx="3">
                  <c:v>DAMBOVITA</c:v>
                </c:pt>
                <c:pt idx="4">
                  <c:v>GIURGIU</c:v>
                </c:pt>
                <c:pt idx="5">
                  <c:v>IALOMITA</c:v>
                </c:pt>
                <c:pt idx="6">
                  <c:v>PRAHOVA</c:v>
                </c:pt>
                <c:pt idx="7">
                  <c:v>TELEORMAN</c:v>
                </c:pt>
              </c:strCache>
            </c:strRef>
          </c:cat>
          <c:val>
            <c:numRef>
              <c:f>('LICEAL Regiuni, judete, medii'!$C$100,'LICEAL Regiuni, judete, medii'!$C$103,'LICEAL Regiuni, judete, medii'!$C$106,'LICEAL Regiuni, judete, medii'!$C$109,'LICEAL Regiuni, judete, medii'!$C$112,'LICEAL Regiuni, judete, medii'!$C$115,'LICEAL Regiuni, judete, medii'!$C$118,'LICEAL Regiuni, judete, medii'!$C$121)</c:f>
              <c:numCache>
                <c:formatCode>0.00%</c:formatCode>
                <c:ptCount val="8"/>
                <c:pt idx="0">
                  <c:v>0.96869316705637831</c:v>
                </c:pt>
                <c:pt idx="1">
                  <c:v>0.95558086560364464</c:v>
                </c:pt>
                <c:pt idx="2">
                  <c:v>0.99700598802395213</c:v>
                </c:pt>
                <c:pt idx="3">
                  <c:v>0.98771498771498767</c:v>
                </c:pt>
                <c:pt idx="4">
                  <c:v>0.99113082039911304</c:v>
                </c:pt>
                <c:pt idx="5">
                  <c:v>0.9350237717908082</c:v>
                </c:pt>
                <c:pt idx="6">
                  <c:v>0.97470238095238093</c:v>
                </c:pt>
                <c:pt idx="7">
                  <c:v>0.94764397905759157</c:v>
                </c:pt>
              </c:numCache>
            </c:numRef>
          </c:val>
        </c:ser>
        <c:ser>
          <c:idx val="2"/>
          <c:order val="2"/>
          <c:tx>
            <c:strRef>
              <c:f>'LICEAL Regiuni, judete, medii'!$D$5</c:f>
              <c:strCache>
                <c:ptCount val="1"/>
                <c:pt idx="0">
                  <c:v>2013 2014</c:v>
                </c:pt>
              </c:strCache>
            </c:strRef>
          </c:tx>
          <c:invertIfNegative val="0"/>
          <c:cat>
            <c:strRef>
              <c:f>('LICEAL Regiuni, judete, medii'!$A$100,'LICEAL Regiuni, judete, medii'!$A$103,'LICEAL Regiuni, judete, medii'!$A$106,'LICEAL Regiuni, judete, medii'!$A$109,'LICEAL Regiuni, judete, medii'!$A$112,'LICEAL Regiuni, judete, medii'!$A$115,'LICEAL Regiuni, judete, medii'!$A$118,'LICEAL Regiuni, judete, medii'!$A$121)</c:f>
              <c:strCache>
                <c:ptCount val="8"/>
                <c:pt idx="0">
                  <c:v>SUD-MUNTENIA</c:v>
                </c:pt>
                <c:pt idx="1">
                  <c:v>ARGES</c:v>
                </c:pt>
                <c:pt idx="2">
                  <c:v>CALARASI</c:v>
                </c:pt>
                <c:pt idx="3">
                  <c:v>DAMBOVITA</c:v>
                </c:pt>
                <c:pt idx="4">
                  <c:v>GIURGIU</c:v>
                </c:pt>
                <c:pt idx="5">
                  <c:v>IALOMITA</c:v>
                </c:pt>
                <c:pt idx="6">
                  <c:v>PRAHOVA</c:v>
                </c:pt>
                <c:pt idx="7">
                  <c:v>TELEORMAN</c:v>
                </c:pt>
              </c:strCache>
            </c:strRef>
          </c:cat>
          <c:val>
            <c:numRef>
              <c:f>('LICEAL Regiuni, judete, medii'!$D$100,'LICEAL Regiuni, judete, medii'!$D$103,'LICEAL Regiuni, judete, medii'!$D$106,'LICEAL Regiuni, judete, medii'!$D$109,'LICEAL Regiuni, judete, medii'!$D$112,'LICEAL Regiuni, judete, medii'!$D$115,'LICEAL Regiuni, judete, medii'!$D$118,'LICEAL Regiuni, judete, medii'!$D$121)</c:f>
              <c:numCache>
                <c:formatCode>0.00%</c:formatCode>
                <c:ptCount val="8"/>
                <c:pt idx="0">
                  <c:v>0.9760950854700855</c:v>
                </c:pt>
                <c:pt idx="1">
                  <c:v>0.9784130688448075</c:v>
                </c:pt>
                <c:pt idx="2">
                  <c:v>0.96640000000000004</c:v>
                </c:pt>
                <c:pt idx="3">
                  <c:v>0.96153846153846156</c:v>
                </c:pt>
                <c:pt idx="4">
                  <c:v>0.96645702306079662</c:v>
                </c:pt>
                <c:pt idx="5">
                  <c:v>0.95673076923076927</c:v>
                </c:pt>
                <c:pt idx="6">
                  <c:v>0.99639917695473246</c:v>
                </c:pt>
                <c:pt idx="7">
                  <c:v>0.97313084112149528</c:v>
                </c:pt>
              </c:numCache>
            </c:numRef>
          </c:val>
        </c:ser>
        <c:ser>
          <c:idx val="3"/>
          <c:order val="3"/>
          <c:tx>
            <c:strRef>
              <c:f>'LICEAL Regiuni, judete, medii'!$E$5</c:f>
              <c:strCache>
                <c:ptCount val="1"/>
                <c:pt idx="0">
                  <c:v>2014 2015</c:v>
                </c:pt>
              </c:strCache>
            </c:strRef>
          </c:tx>
          <c:invertIfNegative val="0"/>
          <c:cat>
            <c:strRef>
              <c:f>('LICEAL Regiuni, judete, medii'!$A$100,'LICEAL Regiuni, judete, medii'!$A$103,'LICEAL Regiuni, judete, medii'!$A$106,'LICEAL Regiuni, judete, medii'!$A$109,'LICEAL Regiuni, judete, medii'!$A$112,'LICEAL Regiuni, judete, medii'!$A$115,'LICEAL Regiuni, judete, medii'!$A$118,'LICEAL Regiuni, judete, medii'!$A$121)</c:f>
              <c:strCache>
                <c:ptCount val="8"/>
                <c:pt idx="0">
                  <c:v>SUD-MUNTENIA</c:v>
                </c:pt>
                <c:pt idx="1">
                  <c:v>ARGES</c:v>
                </c:pt>
                <c:pt idx="2">
                  <c:v>CALARASI</c:v>
                </c:pt>
                <c:pt idx="3">
                  <c:v>DAMBOVITA</c:v>
                </c:pt>
                <c:pt idx="4">
                  <c:v>GIURGIU</c:v>
                </c:pt>
                <c:pt idx="5">
                  <c:v>IALOMITA</c:v>
                </c:pt>
                <c:pt idx="6">
                  <c:v>PRAHOVA</c:v>
                </c:pt>
                <c:pt idx="7">
                  <c:v>TELEORMAN</c:v>
                </c:pt>
              </c:strCache>
            </c:strRef>
          </c:cat>
          <c:val>
            <c:numRef>
              <c:f>('LICEAL Regiuni, judete, medii'!$E$100,'LICEAL Regiuni, judete, medii'!$E$103,'LICEAL Regiuni, judete, medii'!$E$106,'LICEAL Regiuni, judete, medii'!$E$109,'LICEAL Regiuni, judete, medii'!$E$112,'LICEAL Regiuni, judete, medii'!$E$115,'LICEAL Regiuni, judete, medii'!$E$118,'LICEAL Regiuni, judete, medii'!$E$121)</c:f>
              <c:numCache>
                <c:formatCode>0.00%</c:formatCode>
                <c:ptCount val="8"/>
                <c:pt idx="0">
                  <c:v>1</c:v>
                </c:pt>
                <c:pt idx="1">
                  <c:v>0.97058823529411764</c:v>
                </c:pt>
                <c:pt idx="2">
                  <c:v>0.95</c:v>
                </c:pt>
                <c:pt idx="3">
                  <c:v>1</c:v>
                </c:pt>
                <c:pt idx="4">
                  <c:v>1</c:v>
                </c:pt>
                <c:pt idx="5">
                  <c:v>0.85526315789473684</c:v>
                </c:pt>
                <c:pt idx="6">
                  <c:v>0.84333333333333338</c:v>
                </c:pt>
                <c:pt idx="7">
                  <c:v>0.84375</c:v>
                </c:pt>
              </c:numCache>
            </c:numRef>
          </c:val>
        </c:ser>
        <c:ser>
          <c:idx val="4"/>
          <c:order val="4"/>
          <c:tx>
            <c:strRef>
              <c:f>'LICEAL Regiuni, judete, medii'!$F$5</c:f>
              <c:strCache>
                <c:ptCount val="1"/>
                <c:pt idx="0">
                  <c:v>2015 2016</c:v>
                </c:pt>
              </c:strCache>
            </c:strRef>
          </c:tx>
          <c:invertIfNegative val="0"/>
          <c:cat>
            <c:strRef>
              <c:f>('LICEAL Regiuni, judete, medii'!$A$100,'LICEAL Regiuni, judete, medii'!$A$103,'LICEAL Regiuni, judete, medii'!$A$106,'LICEAL Regiuni, judete, medii'!$A$109,'LICEAL Regiuni, judete, medii'!$A$112,'LICEAL Regiuni, judete, medii'!$A$115,'LICEAL Regiuni, judete, medii'!$A$118,'LICEAL Regiuni, judete, medii'!$A$121)</c:f>
              <c:strCache>
                <c:ptCount val="8"/>
                <c:pt idx="0">
                  <c:v>SUD-MUNTENIA</c:v>
                </c:pt>
                <c:pt idx="1">
                  <c:v>ARGES</c:v>
                </c:pt>
                <c:pt idx="2">
                  <c:v>CALARASI</c:v>
                </c:pt>
                <c:pt idx="3">
                  <c:v>DAMBOVITA</c:v>
                </c:pt>
                <c:pt idx="4">
                  <c:v>GIURGIU</c:v>
                </c:pt>
                <c:pt idx="5">
                  <c:v>IALOMITA</c:v>
                </c:pt>
                <c:pt idx="6">
                  <c:v>PRAHOVA</c:v>
                </c:pt>
                <c:pt idx="7">
                  <c:v>TELEORMAN</c:v>
                </c:pt>
              </c:strCache>
            </c:strRef>
          </c:cat>
          <c:val>
            <c:numRef>
              <c:f>('LICEAL Regiuni, judete, medii'!$F$100,'LICEAL Regiuni, judete, medii'!$F$103,'LICEAL Regiuni, judete, medii'!$F$106,'LICEAL Regiuni, judete, medii'!$F$109,'LICEAL Regiuni, judete, medii'!$F$112,'LICEAL Regiuni, judete, medii'!$F$115,'LICEAL Regiuni, judete, medii'!$F$118,'LICEAL Regiuni, judete, medii'!$F$121)</c:f>
              <c:numCache>
                <c:formatCode>0.00%</c:formatCode>
                <c:ptCount val="8"/>
                <c:pt idx="0">
                  <c:v>0.98571428571428577</c:v>
                </c:pt>
                <c:pt idx="1">
                  <c:v>0.98947368421052628</c:v>
                </c:pt>
                <c:pt idx="2">
                  <c:v>1</c:v>
                </c:pt>
                <c:pt idx="3">
                  <c:v>1</c:v>
                </c:pt>
                <c:pt idx="4">
                  <c:v>0.98666666666666669</c:v>
                </c:pt>
                <c:pt idx="5">
                  <c:v>0.9859154929577465</c:v>
                </c:pt>
                <c:pt idx="6">
                  <c:v>0.96551724137931039</c:v>
                </c:pt>
                <c:pt idx="7">
                  <c:v>0.96852300242130751</c:v>
                </c:pt>
              </c:numCache>
            </c:numRef>
          </c:val>
        </c:ser>
        <c:ser>
          <c:idx val="5"/>
          <c:order val="5"/>
          <c:tx>
            <c:strRef>
              <c:f>'LICEAL Regiuni, judete, medii'!$G$5</c:f>
              <c:strCache>
                <c:ptCount val="1"/>
                <c:pt idx="0">
                  <c:v>2016 2017</c:v>
                </c:pt>
              </c:strCache>
            </c:strRef>
          </c:tx>
          <c:invertIfNegative val="0"/>
          <c:cat>
            <c:strRef>
              <c:f>('LICEAL Regiuni, judete, medii'!$A$100,'LICEAL Regiuni, judete, medii'!$A$103,'LICEAL Regiuni, judete, medii'!$A$106,'LICEAL Regiuni, judete, medii'!$A$109,'LICEAL Regiuni, judete, medii'!$A$112,'LICEAL Regiuni, judete, medii'!$A$115,'LICEAL Regiuni, judete, medii'!$A$118,'LICEAL Regiuni, judete, medii'!$A$121)</c:f>
              <c:strCache>
                <c:ptCount val="8"/>
                <c:pt idx="0">
                  <c:v>SUD-MUNTENIA</c:v>
                </c:pt>
                <c:pt idx="1">
                  <c:v>ARGES</c:v>
                </c:pt>
                <c:pt idx="2">
                  <c:v>CALARASI</c:v>
                </c:pt>
                <c:pt idx="3">
                  <c:v>DAMBOVITA</c:v>
                </c:pt>
                <c:pt idx="4">
                  <c:v>GIURGIU</c:v>
                </c:pt>
                <c:pt idx="5">
                  <c:v>IALOMITA</c:v>
                </c:pt>
                <c:pt idx="6">
                  <c:v>PRAHOVA</c:v>
                </c:pt>
                <c:pt idx="7">
                  <c:v>TELEORMAN</c:v>
                </c:pt>
              </c:strCache>
            </c:strRef>
          </c:cat>
          <c:val>
            <c:numRef>
              <c:f>('LICEAL Regiuni, judete, medii'!$G$100,'LICEAL Regiuni, judete, medii'!$G$103,'LICEAL Regiuni, judete, medii'!$G$106,'LICEAL Regiuni, judete, medii'!$G$109,'LICEAL Regiuni, judete, medii'!$G$112,'LICEAL Regiuni, judete, medii'!$G$115,'LICEAL Regiuni, judete, medii'!$G$118,'LICEAL Regiuni, judete, medii'!$G$121)</c:f>
              <c:numCache>
                <c:formatCode>0.00%</c:formatCode>
                <c:ptCount val="8"/>
                <c:pt idx="0">
                  <c:v>0.98550724637681164</c:v>
                </c:pt>
                <c:pt idx="1">
                  <c:v>0.97029702970297027</c:v>
                </c:pt>
                <c:pt idx="2">
                  <c:v>0.93902439024390238</c:v>
                </c:pt>
                <c:pt idx="3">
                  <c:v>0.90476190476190477</c:v>
                </c:pt>
                <c:pt idx="4">
                  <c:v>1</c:v>
                </c:pt>
                <c:pt idx="5">
                  <c:v>1</c:v>
                </c:pt>
                <c:pt idx="6">
                  <c:v>0.94423791821561343</c:v>
                </c:pt>
                <c:pt idx="7">
                  <c:v>0.95192307692307687</c:v>
                </c:pt>
              </c:numCache>
            </c:numRef>
          </c:val>
        </c:ser>
        <c:ser>
          <c:idx val="6"/>
          <c:order val="6"/>
          <c:tx>
            <c:strRef>
              <c:f>'LICEAL Regiuni, judete, medii'!$H$5</c:f>
              <c:strCache>
                <c:ptCount val="1"/>
                <c:pt idx="0">
                  <c:v>2017 2018</c:v>
                </c:pt>
              </c:strCache>
            </c:strRef>
          </c:tx>
          <c:invertIfNegative val="0"/>
          <c:cat>
            <c:strRef>
              <c:f>('LICEAL Regiuni, judete, medii'!$A$100,'LICEAL Regiuni, judete, medii'!$A$103,'LICEAL Regiuni, judete, medii'!$A$106,'LICEAL Regiuni, judete, medii'!$A$109,'LICEAL Regiuni, judete, medii'!$A$112,'LICEAL Regiuni, judete, medii'!$A$115,'LICEAL Regiuni, judete, medii'!$A$118,'LICEAL Regiuni, judete, medii'!$A$121)</c:f>
              <c:strCache>
                <c:ptCount val="8"/>
                <c:pt idx="0">
                  <c:v>SUD-MUNTENIA</c:v>
                </c:pt>
                <c:pt idx="1">
                  <c:v>ARGES</c:v>
                </c:pt>
                <c:pt idx="2">
                  <c:v>CALARASI</c:v>
                </c:pt>
                <c:pt idx="3">
                  <c:v>DAMBOVITA</c:v>
                </c:pt>
                <c:pt idx="4">
                  <c:v>GIURGIU</c:v>
                </c:pt>
                <c:pt idx="5">
                  <c:v>IALOMITA</c:v>
                </c:pt>
                <c:pt idx="6">
                  <c:v>PRAHOVA</c:v>
                </c:pt>
                <c:pt idx="7">
                  <c:v>TELEORMAN</c:v>
                </c:pt>
              </c:strCache>
            </c:strRef>
          </c:cat>
          <c:val>
            <c:numRef>
              <c:f>('LICEAL Regiuni, judete, medii'!$H$100,'LICEAL Regiuni, judete, medii'!$H$103,'LICEAL Regiuni, judete, medii'!$H$106,'LICEAL Regiuni, judete, medii'!$H$109,'LICEAL Regiuni, judete, medii'!$H$112,'LICEAL Regiuni, judete, medii'!$H$115,'LICEAL Regiuni, judete, medii'!$H$118,'LICEAL Regiuni, judete, medii'!$H$121)</c:f>
              <c:numCache>
                <c:formatCode>0.00%</c:formatCode>
                <c:ptCount val="8"/>
                <c:pt idx="0">
                  <c:v>0.92</c:v>
                </c:pt>
                <c:pt idx="1">
                  <c:v>1</c:v>
                </c:pt>
                <c:pt idx="2">
                  <c:v>0.98765432098765427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0.94074074074074077</c:v>
                </c:pt>
                <c:pt idx="7">
                  <c:v>0.95402298850574707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539840"/>
        <c:axId val="85541632"/>
      </c:barChart>
      <c:catAx>
        <c:axId val="85539840"/>
        <c:scaling>
          <c:orientation val="minMax"/>
        </c:scaling>
        <c:delete val="0"/>
        <c:axPos val="b"/>
        <c:majorTickMark val="none"/>
        <c:minorTickMark val="none"/>
        <c:tickLblPos val="nextTo"/>
        <c:crossAx val="85541632"/>
        <c:crosses val="autoZero"/>
        <c:auto val="1"/>
        <c:lblAlgn val="ctr"/>
        <c:lblOffset val="100"/>
        <c:noMultiLvlLbl val="0"/>
      </c:catAx>
      <c:valAx>
        <c:axId val="85541632"/>
        <c:scaling>
          <c:orientation val="minMax"/>
          <c:max val="1.02"/>
          <c:min val="0.82000000000000006"/>
        </c:scaling>
        <c:delete val="0"/>
        <c:axPos val="l"/>
        <c:majorGridlines/>
        <c:numFmt formatCode="0.00%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5539840"/>
        <c:crosses val="autoZero"/>
        <c:crossBetween val="between"/>
        <c:majorUnit val="4.0000000000000008E-2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Ponderea personalului didactic calificat din învăţământul liceal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Regiunea</a:t>
            </a:r>
            <a:r>
              <a:rPr lang="ro-RO" sz="1000" baseline="0">
                <a:latin typeface="Arial Narrow" panose="020B0606020202030204" pitchFamily="34" charset="0"/>
              </a:rPr>
              <a:t> de Dezvoltare Sud - Vest Oltenia</a:t>
            </a:r>
            <a:endParaRPr lang="vi-VN" sz="1000"/>
          </a:p>
        </c:rich>
      </c:tx>
      <c:layout>
        <c:manualLayout>
          <c:xMode val="edge"/>
          <c:yMode val="edge"/>
          <c:x val="0.26228234768526276"/>
          <c:y val="3.773584905660377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'LICEAL Regiuni, judete, medii'!$B$5</c:f>
              <c:strCache>
                <c:ptCount val="1"/>
                <c:pt idx="0">
                  <c:v>2011 2012</c:v>
                </c:pt>
              </c:strCache>
            </c:strRef>
          </c:tx>
          <c:invertIfNegative val="0"/>
          <c:cat>
            <c:strRef>
              <c:f>('LICEAL Regiuni, judete, medii'!$A$124,'LICEAL Regiuni, judete, medii'!$A$127,'LICEAL Regiuni, judete, medii'!$A$130,'LICEAL Regiuni, judete, medii'!$A$133,'LICEAL Regiuni, judete, medii'!$A$136,'LICEAL Regiuni, judete, medii'!$A$139)</c:f>
              <c:strCache>
                <c:ptCount val="6"/>
                <c:pt idx="0">
                  <c:v>SUD-VEST-OLTENIA</c:v>
                </c:pt>
                <c:pt idx="1">
                  <c:v>DOLJ</c:v>
                </c:pt>
                <c:pt idx="2">
                  <c:v>GORJ</c:v>
                </c:pt>
                <c:pt idx="3">
                  <c:v>MEHEDINTI</c:v>
                </c:pt>
                <c:pt idx="4">
                  <c:v>OLT</c:v>
                </c:pt>
                <c:pt idx="5">
                  <c:v>VALCEA</c:v>
                </c:pt>
              </c:strCache>
            </c:strRef>
          </c:cat>
          <c:val>
            <c:numRef>
              <c:f>('LICEAL Regiuni, judete, medii'!$B$124,'LICEAL Regiuni, judete, medii'!$B$127,'LICEAL Regiuni, judete, medii'!$B$130,'LICEAL Regiuni, judete, medii'!$B$133,'LICEAL Regiuni, judete, medii'!$B$136,'LICEAL Regiuni, judete, medii'!$B$139)</c:f>
              <c:numCache>
                <c:formatCode>0.00%</c:formatCode>
                <c:ptCount val="6"/>
                <c:pt idx="0">
                  <c:v>0.99869621903520212</c:v>
                </c:pt>
                <c:pt idx="1">
                  <c:v>0.99906498363721363</c:v>
                </c:pt>
                <c:pt idx="2">
                  <c:v>1</c:v>
                </c:pt>
                <c:pt idx="3">
                  <c:v>0.99776536312849162</c:v>
                </c:pt>
                <c:pt idx="4">
                  <c:v>0.99615088529638185</c:v>
                </c:pt>
                <c:pt idx="5">
                  <c:v>1</c:v>
                </c:pt>
              </c:numCache>
            </c:numRef>
          </c:val>
        </c:ser>
        <c:ser>
          <c:idx val="1"/>
          <c:order val="1"/>
          <c:tx>
            <c:strRef>
              <c:f>'LICEAL Regiuni, judete, medii'!$C$5</c:f>
              <c:strCache>
                <c:ptCount val="1"/>
                <c:pt idx="0">
                  <c:v>2012 2013</c:v>
                </c:pt>
              </c:strCache>
            </c:strRef>
          </c:tx>
          <c:invertIfNegative val="0"/>
          <c:cat>
            <c:strRef>
              <c:f>('LICEAL Regiuni, judete, medii'!$A$124,'LICEAL Regiuni, judete, medii'!$A$127,'LICEAL Regiuni, judete, medii'!$A$130,'LICEAL Regiuni, judete, medii'!$A$133,'LICEAL Regiuni, judete, medii'!$A$136,'LICEAL Regiuni, judete, medii'!$A$139)</c:f>
              <c:strCache>
                <c:ptCount val="6"/>
                <c:pt idx="0">
                  <c:v>SUD-VEST-OLTENIA</c:v>
                </c:pt>
                <c:pt idx="1">
                  <c:v>DOLJ</c:v>
                </c:pt>
                <c:pt idx="2">
                  <c:v>GORJ</c:v>
                </c:pt>
                <c:pt idx="3">
                  <c:v>MEHEDINTI</c:v>
                </c:pt>
                <c:pt idx="4">
                  <c:v>OLT</c:v>
                </c:pt>
                <c:pt idx="5">
                  <c:v>VALCEA</c:v>
                </c:pt>
              </c:strCache>
            </c:strRef>
          </c:cat>
          <c:val>
            <c:numRef>
              <c:f>('LICEAL Regiuni, judete, medii'!$C$124,'LICEAL Regiuni, judete, medii'!$C$127,'LICEAL Regiuni, judete, medii'!$C$130,'LICEAL Regiuni, judete, medii'!$C$133,'LICEAL Regiuni, judete, medii'!$C$136,'LICEAL Regiuni, judete, medii'!$C$139)</c:f>
              <c:numCache>
                <c:formatCode>0.00%</c:formatCode>
                <c:ptCount val="6"/>
                <c:pt idx="0">
                  <c:v>0.98152075128748861</c:v>
                </c:pt>
                <c:pt idx="1">
                  <c:v>1</c:v>
                </c:pt>
                <c:pt idx="2">
                  <c:v>0.97727272727272729</c:v>
                </c:pt>
                <c:pt idx="3">
                  <c:v>0.98457888493475687</c:v>
                </c:pt>
                <c:pt idx="4">
                  <c:v>0.9885057471264368</c:v>
                </c:pt>
                <c:pt idx="5">
                  <c:v>0.94439617723718505</c:v>
                </c:pt>
              </c:numCache>
            </c:numRef>
          </c:val>
        </c:ser>
        <c:ser>
          <c:idx val="2"/>
          <c:order val="2"/>
          <c:tx>
            <c:strRef>
              <c:f>'LICEAL Regiuni, judete, medii'!$D$5</c:f>
              <c:strCache>
                <c:ptCount val="1"/>
                <c:pt idx="0">
                  <c:v>2013 2014</c:v>
                </c:pt>
              </c:strCache>
            </c:strRef>
          </c:tx>
          <c:invertIfNegative val="0"/>
          <c:cat>
            <c:strRef>
              <c:f>('LICEAL Regiuni, judete, medii'!$A$124,'LICEAL Regiuni, judete, medii'!$A$127,'LICEAL Regiuni, judete, medii'!$A$130,'LICEAL Regiuni, judete, medii'!$A$133,'LICEAL Regiuni, judete, medii'!$A$136,'LICEAL Regiuni, judete, medii'!$A$139)</c:f>
              <c:strCache>
                <c:ptCount val="6"/>
                <c:pt idx="0">
                  <c:v>SUD-VEST-OLTENIA</c:v>
                </c:pt>
                <c:pt idx="1">
                  <c:v>DOLJ</c:v>
                </c:pt>
                <c:pt idx="2">
                  <c:v>GORJ</c:v>
                </c:pt>
                <c:pt idx="3">
                  <c:v>MEHEDINTI</c:v>
                </c:pt>
                <c:pt idx="4">
                  <c:v>OLT</c:v>
                </c:pt>
                <c:pt idx="5">
                  <c:v>VALCEA</c:v>
                </c:pt>
              </c:strCache>
            </c:strRef>
          </c:cat>
          <c:val>
            <c:numRef>
              <c:f>('LICEAL Regiuni, judete, medii'!$D$124,'LICEAL Regiuni, judete, medii'!$D$127,'LICEAL Regiuni, judete, medii'!$D$130,'LICEAL Regiuni, judete, medii'!$D$133,'LICEAL Regiuni, judete, medii'!$D$136,'LICEAL Regiuni, judete, medii'!$D$139)</c:f>
              <c:numCache>
                <c:formatCode>0.00%</c:formatCode>
                <c:ptCount val="6"/>
                <c:pt idx="0">
                  <c:v>0.97387496224705528</c:v>
                </c:pt>
                <c:pt idx="1">
                  <c:v>0.99948691636736786</c:v>
                </c:pt>
                <c:pt idx="2">
                  <c:v>0.97518952446588558</c:v>
                </c:pt>
                <c:pt idx="3">
                  <c:v>0.90582403965303593</c:v>
                </c:pt>
                <c:pt idx="4">
                  <c:v>0.95641447368421051</c:v>
                </c:pt>
                <c:pt idx="5">
                  <c:v>0.994161801501251</c:v>
                </c:pt>
              </c:numCache>
            </c:numRef>
          </c:val>
        </c:ser>
        <c:ser>
          <c:idx val="3"/>
          <c:order val="3"/>
          <c:tx>
            <c:strRef>
              <c:f>'LICEAL Regiuni, judete, medii'!$E$5</c:f>
              <c:strCache>
                <c:ptCount val="1"/>
                <c:pt idx="0">
                  <c:v>2014 2015</c:v>
                </c:pt>
              </c:strCache>
            </c:strRef>
          </c:tx>
          <c:invertIfNegative val="0"/>
          <c:cat>
            <c:strRef>
              <c:f>('LICEAL Regiuni, judete, medii'!$A$124,'LICEAL Regiuni, judete, medii'!$A$127,'LICEAL Regiuni, judete, medii'!$A$130,'LICEAL Regiuni, judete, medii'!$A$133,'LICEAL Regiuni, judete, medii'!$A$136,'LICEAL Regiuni, judete, medii'!$A$139)</c:f>
              <c:strCache>
                <c:ptCount val="6"/>
                <c:pt idx="0">
                  <c:v>SUD-VEST-OLTENIA</c:v>
                </c:pt>
                <c:pt idx="1">
                  <c:v>DOLJ</c:v>
                </c:pt>
                <c:pt idx="2">
                  <c:v>GORJ</c:v>
                </c:pt>
                <c:pt idx="3">
                  <c:v>MEHEDINTI</c:v>
                </c:pt>
                <c:pt idx="4">
                  <c:v>OLT</c:v>
                </c:pt>
                <c:pt idx="5">
                  <c:v>VALCEA</c:v>
                </c:pt>
              </c:strCache>
            </c:strRef>
          </c:cat>
          <c:val>
            <c:numRef>
              <c:f>('LICEAL Regiuni, judete, medii'!$E$124,'LICEAL Regiuni, judete, medii'!$E$127,'LICEAL Regiuni, judete, medii'!$E$130,'LICEAL Regiuni, judete, medii'!$E$133,'LICEAL Regiuni, judete, medii'!$E$136,'LICEAL Regiuni, judete, medii'!$E$139)</c:f>
              <c:numCache>
                <c:formatCode>0.00%</c:formatCode>
                <c:ptCount val="6"/>
                <c:pt idx="0">
                  <c:v>0.99024918743228607</c:v>
                </c:pt>
                <c:pt idx="1">
                  <c:v>0.9969293756397134</c:v>
                </c:pt>
                <c:pt idx="2">
                  <c:v>0.97933000712758378</c:v>
                </c:pt>
                <c:pt idx="3">
                  <c:v>0.99493029150823831</c:v>
                </c:pt>
                <c:pt idx="4">
                  <c:v>0.9785138764547896</c:v>
                </c:pt>
                <c:pt idx="5">
                  <c:v>1</c:v>
                </c:pt>
              </c:numCache>
            </c:numRef>
          </c:val>
        </c:ser>
        <c:ser>
          <c:idx val="4"/>
          <c:order val="4"/>
          <c:tx>
            <c:strRef>
              <c:f>'LICEAL Regiuni, judete, medii'!$F$5</c:f>
              <c:strCache>
                <c:ptCount val="1"/>
                <c:pt idx="0">
                  <c:v>2015 2016</c:v>
                </c:pt>
              </c:strCache>
            </c:strRef>
          </c:tx>
          <c:invertIfNegative val="0"/>
          <c:cat>
            <c:strRef>
              <c:f>('LICEAL Regiuni, judete, medii'!$A$124,'LICEAL Regiuni, judete, medii'!$A$127,'LICEAL Regiuni, judete, medii'!$A$130,'LICEAL Regiuni, judete, medii'!$A$133,'LICEAL Regiuni, judete, medii'!$A$136,'LICEAL Regiuni, judete, medii'!$A$139)</c:f>
              <c:strCache>
                <c:ptCount val="6"/>
                <c:pt idx="0">
                  <c:v>SUD-VEST-OLTENIA</c:v>
                </c:pt>
                <c:pt idx="1">
                  <c:v>DOLJ</c:v>
                </c:pt>
                <c:pt idx="2">
                  <c:v>GORJ</c:v>
                </c:pt>
                <c:pt idx="3">
                  <c:v>MEHEDINTI</c:v>
                </c:pt>
                <c:pt idx="4">
                  <c:v>OLT</c:v>
                </c:pt>
                <c:pt idx="5">
                  <c:v>VALCEA</c:v>
                </c:pt>
              </c:strCache>
            </c:strRef>
          </c:cat>
          <c:val>
            <c:numRef>
              <c:f>('LICEAL Regiuni, judete, medii'!$F$124,'LICEAL Regiuni, judete, medii'!$F$127,'LICEAL Regiuni, judete, medii'!$F$130,'LICEAL Regiuni, judete, medii'!$F$133,'LICEAL Regiuni, judete, medii'!$F$136,'LICEAL Regiuni, judete, medii'!$F$139)</c:f>
              <c:numCache>
                <c:formatCode>0.00%</c:formatCode>
                <c:ptCount val="6"/>
                <c:pt idx="0">
                  <c:v>0.99274676758120461</c:v>
                </c:pt>
                <c:pt idx="1">
                  <c:v>0.99147869674185463</c:v>
                </c:pt>
                <c:pt idx="2">
                  <c:v>0.99554896142433236</c:v>
                </c:pt>
                <c:pt idx="3">
                  <c:v>0.99348109517601046</c:v>
                </c:pt>
                <c:pt idx="4">
                  <c:v>0.9870250231696015</c:v>
                </c:pt>
                <c:pt idx="5">
                  <c:v>0.99653078924544669</c:v>
                </c:pt>
              </c:numCache>
            </c:numRef>
          </c:val>
        </c:ser>
        <c:ser>
          <c:idx val="5"/>
          <c:order val="5"/>
          <c:tx>
            <c:strRef>
              <c:f>'LICEAL Regiuni, judete, medii'!$G$5</c:f>
              <c:strCache>
                <c:ptCount val="1"/>
                <c:pt idx="0">
                  <c:v>2016 2017</c:v>
                </c:pt>
              </c:strCache>
            </c:strRef>
          </c:tx>
          <c:invertIfNegative val="0"/>
          <c:cat>
            <c:strRef>
              <c:f>('LICEAL Regiuni, judete, medii'!$A$124,'LICEAL Regiuni, judete, medii'!$A$127,'LICEAL Regiuni, judete, medii'!$A$130,'LICEAL Regiuni, judete, medii'!$A$133,'LICEAL Regiuni, judete, medii'!$A$136,'LICEAL Regiuni, judete, medii'!$A$139)</c:f>
              <c:strCache>
                <c:ptCount val="6"/>
                <c:pt idx="0">
                  <c:v>SUD-VEST-OLTENIA</c:v>
                </c:pt>
                <c:pt idx="1">
                  <c:v>DOLJ</c:v>
                </c:pt>
                <c:pt idx="2">
                  <c:v>GORJ</c:v>
                </c:pt>
                <c:pt idx="3">
                  <c:v>MEHEDINTI</c:v>
                </c:pt>
                <c:pt idx="4">
                  <c:v>OLT</c:v>
                </c:pt>
                <c:pt idx="5">
                  <c:v>VALCEA</c:v>
                </c:pt>
              </c:strCache>
            </c:strRef>
          </c:cat>
          <c:val>
            <c:numRef>
              <c:f>('LICEAL Regiuni, judete, medii'!$G$124,'LICEAL Regiuni, judete, medii'!$G$127,'LICEAL Regiuni, judete, medii'!$G$130,'LICEAL Regiuni, judete, medii'!$G$133,'LICEAL Regiuni, judete, medii'!$G$136,'LICEAL Regiuni, judete, medii'!$G$139)</c:f>
              <c:numCache>
                <c:formatCode>0.00%</c:formatCode>
                <c:ptCount val="6"/>
                <c:pt idx="0">
                  <c:v>0.99770378874856491</c:v>
                </c:pt>
                <c:pt idx="1">
                  <c:v>0.99844559585492232</c:v>
                </c:pt>
                <c:pt idx="2">
                  <c:v>0.99774943735933985</c:v>
                </c:pt>
                <c:pt idx="3">
                  <c:v>0.98954248366013076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</c:ser>
        <c:ser>
          <c:idx val="6"/>
          <c:order val="6"/>
          <c:tx>
            <c:strRef>
              <c:f>'LICEAL Regiuni, judete, medii'!$H$5</c:f>
              <c:strCache>
                <c:ptCount val="1"/>
                <c:pt idx="0">
                  <c:v>2017 2018</c:v>
                </c:pt>
              </c:strCache>
            </c:strRef>
          </c:tx>
          <c:invertIfNegative val="0"/>
          <c:cat>
            <c:strRef>
              <c:f>('LICEAL Regiuni, judete, medii'!$A$124,'LICEAL Regiuni, judete, medii'!$A$127,'LICEAL Regiuni, judete, medii'!$A$130,'LICEAL Regiuni, judete, medii'!$A$133,'LICEAL Regiuni, judete, medii'!$A$136,'LICEAL Regiuni, judete, medii'!$A$139)</c:f>
              <c:strCache>
                <c:ptCount val="6"/>
                <c:pt idx="0">
                  <c:v>SUD-VEST-OLTENIA</c:v>
                </c:pt>
                <c:pt idx="1">
                  <c:v>DOLJ</c:v>
                </c:pt>
                <c:pt idx="2">
                  <c:v>GORJ</c:v>
                </c:pt>
                <c:pt idx="3">
                  <c:v>MEHEDINTI</c:v>
                </c:pt>
                <c:pt idx="4">
                  <c:v>OLT</c:v>
                </c:pt>
                <c:pt idx="5">
                  <c:v>VALCEA</c:v>
                </c:pt>
              </c:strCache>
            </c:strRef>
          </c:cat>
          <c:val>
            <c:numRef>
              <c:f>('LICEAL Regiuni, judete, medii'!$H$124,'LICEAL Regiuni, judete, medii'!$H$127,'LICEAL Regiuni, judete, medii'!$H$130,'LICEAL Regiuni, judete, medii'!$H$133,'LICEAL Regiuni, judete, medii'!$H$136,'LICEAL Regiuni, judete, medii'!$H$139)</c:f>
              <c:numCache>
                <c:formatCode>0.00%</c:formatCode>
                <c:ptCount val="6"/>
                <c:pt idx="0">
                  <c:v>0.99462014998369741</c:v>
                </c:pt>
                <c:pt idx="1">
                  <c:v>1</c:v>
                </c:pt>
                <c:pt idx="2">
                  <c:v>0.9968429360694554</c:v>
                </c:pt>
                <c:pt idx="3">
                  <c:v>0.97893432465923169</c:v>
                </c:pt>
                <c:pt idx="4">
                  <c:v>0.989247311827957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015680"/>
        <c:axId val="97017216"/>
      </c:barChart>
      <c:catAx>
        <c:axId val="97015680"/>
        <c:scaling>
          <c:orientation val="minMax"/>
        </c:scaling>
        <c:delete val="0"/>
        <c:axPos val="b"/>
        <c:majorTickMark val="none"/>
        <c:minorTickMark val="none"/>
        <c:tickLblPos val="nextTo"/>
        <c:crossAx val="97017216"/>
        <c:crosses val="autoZero"/>
        <c:auto val="1"/>
        <c:lblAlgn val="ctr"/>
        <c:lblOffset val="100"/>
        <c:noMultiLvlLbl val="0"/>
      </c:catAx>
      <c:valAx>
        <c:axId val="97017216"/>
        <c:scaling>
          <c:orientation val="minMax"/>
          <c:max val="1.02"/>
        </c:scaling>
        <c:delete val="0"/>
        <c:axPos val="l"/>
        <c:majorGridlines/>
        <c:numFmt formatCode="0.00%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97015680"/>
        <c:crosses val="autoZero"/>
        <c:crossBetween val="between"/>
        <c:majorUnit val="4.0000000000000008E-2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Ponderea personalului didactic calificat din învăţământul liceal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Regiunea</a:t>
            </a:r>
            <a:r>
              <a:rPr lang="ro-RO" sz="1000" baseline="0">
                <a:latin typeface="Arial Narrow" panose="020B0606020202030204" pitchFamily="34" charset="0"/>
              </a:rPr>
              <a:t> de Dezvoltare Vest</a:t>
            </a:r>
            <a:endParaRPr lang="vi-VN" sz="1000"/>
          </a:p>
        </c:rich>
      </c:tx>
      <c:layout>
        <c:manualLayout>
          <c:xMode val="edge"/>
          <c:yMode val="edge"/>
          <c:x val="0.19419729164211794"/>
          <c:y val="3.3542976939203356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'LICEAL Regiuni, judete, medii'!$B$5</c:f>
              <c:strCache>
                <c:ptCount val="1"/>
                <c:pt idx="0">
                  <c:v>2011 2012</c:v>
                </c:pt>
              </c:strCache>
            </c:strRef>
          </c:tx>
          <c:invertIfNegative val="0"/>
          <c:cat>
            <c:strRef>
              <c:f>('LICEAL Regiuni, judete, medii'!$A$142,'LICEAL Regiuni, judete, medii'!$A$145,'LICEAL Regiuni, judete, medii'!$A$148,'LICEAL Regiuni, judete, medii'!$A$151,'LICEAL Regiuni, judete, medii'!$A$154)</c:f>
              <c:strCache>
                <c:ptCount val="5"/>
                <c:pt idx="0">
                  <c:v>VEST</c:v>
                </c:pt>
                <c:pt idx="1">
                  <c:v>ARAD</c:v>
                </c:pt>
                <c:pt idx="2">
                  <c:v>CARAS-SEVERIN</c:v>
                </c:pt>
                <c:pt idx="3">
                  <c:v>HUNEDOARA</c:v>
                </c:pt>
                <c:pt idx="4">
                  <c:v>TIMIS</c:v>
                </c:pt>
              </c:strCache>
            </c:strRef>
          </c:cat>
          <c:val>
            <c:numRef>
              <c:f>('LICEAL Regiuni, judete, medii'!$B$142,'LICEAL Regiuni, judete, medii'!$B$145,'LICEAL Regiuni, judete, medii'!$B$148,'LICEAL Regiuni, judete, medii'!$B$151,'LICEAL Regiuni, judete, medii'!$B$154)</c:f>
              <c:numCache>
                <c:formatCode>0.00%</c:formatCode>
                <c:ptCount val="5"/>
                <c:pt idx="0">
                  <c:v>0.9802816901408451</c:v>
                </c:pt>
                <c:pt idx="1">
                  <c:v>0.94722474977252047</c:v>
                </c:pt>
                <c:pt idx="2">
                  <c:v>0.98916666666666664</c:v>
                </c:pt>
                <c:pt idx="3">
                  <c:v>0.98339100346020758</c:v>
                </c:pt>
                <c:pt idx="4">
                  <c:v>0.99121900826446285</c:v>
                </c:pt>
              </c:numCache>
            </c:numRef>
          </c:val>
        </c:ser>
        <c:ser>
          <c:idx val="1"/>
          <c:order val="1"/>
          <c:tx>
            <c:strRef>
              <c:f>'LICEAL Regiuni, judete, medii'!$C$5</c:f>
              <c:strCache>
                <c:ptCount val="1"/>
                <c:pt idx="0">
                  <c:v>2012 2013</c:v>
                </c:pt>
              </c:strCache>
            </c:strRef>
          </c:tx>
          <c:invertIfNegative val="0"/>
          <c:cat>
            <c:strRef>
              <c:f>('LICEAL Regiuni, judete, medii'!$A$142,'LICEAL Regiuni, judete, medii'!$A$145,'LICEAL Regiuni, judete, medii'!$A$148,'LICEAL Regiuni, judete, medii'!$A$151,'LICEAL Regiuni, judete, medii'!$A$154)</c:f>
              <c:strCache>
                <c:ptCount val="5"/>
                <c:pt idx="0">
                  <c:v>VEST</c:v>
                </c:pt>
                <c:pt idx="1">
                  <c:v>ARAD</c:v>
                </c:pt>
                <c:pt idx="2">
                  <c:v>CARAS-SEVERIN</c:v>
                </c:pt>
                <c:pt idx="3">
                  <c:v>HUNEDOARA</c:v>
                </c:pt>
                <c:pt idx="4">
                  <c:v>TIMIS</c:v>
                </c:pt>
              </c:strCache>
            </c:strRef>
          </c:cat>
          <c:val>
            <c:numRef>
              <c:f>('LICEAL Regiuni, judete, medii'!$C$142,'LICEAL Regiuni, judete, medii'!$C$145,'LICEAL Regiuni, judete, medii'!$C$148,'LICEAL Regiuni, judete, medii'!$C$151,'LICEAL Regiuni, judete, medii'!$C$154)</c:f>
              <c:numCache>
                <c:formatCode>0.00%</c:formatCode>
                <c:ptCount val="5"/>
                <c:pt idx="0">
                  <c:v>0.9622980251346499</c:v>
                </c:pt>
                <c:pt idx="1">
                  <c:v>0.97913043478260875</c:v>
                </c:pt>
                <c:pt idx="2">
                  <c:v>0.98324958123953099</c:v>
                </c:pt>
                <c:pt idx="3">
                  <c:v>0.96048632218844987</c:v>
                </c:pt>
                <c:pt idx="4">
                  <c:v>0.9403141361256544</c:v>
                </c:pt>
              </c:numCache>
            </c:numRef>
          </c:val>
        </c:ser>
        <c:ser>
          <c:idx val="2"/>
          <c:order val="2"/>
          <c:tx>
            <c:strRef>
              <c:f>'LICEAL Regiuni, judete, medii'!$D$5</c:f>
              <c:strCache>
                <c:ptCount val="1"/>
                <c:pt idx="0">
                  <c:v>2013 2014</c:v>
                </c:pt>
              </c:strCache>
            </c:strRef>
          </c:tx>
          <c:invertIfNegative val="0"/>
          <c:cat>
            <c:strRef>
              <c:f>('LICEAL Regiuni, judete, medii'!$A$142,'LICEAL Regiuni, judete, medii'!$A$145,'LICEAL Regiuni, judete, medii'!$A$148,'LICEAL Regiuni, judete, medii'!$A$151,'LICEAL Regiuni, judete, medii'!$A$154)</c:f>
              <c:strCache>
                <c:ptCount val="5"/>
                <c:pt idx="0">
                  <c:v>VEST</c:v>
                </c:pt>
                <c:pt idx="1">
                  <c:v>ARAD</c:v>
                </c:pt>
                <c:pt idx="2">
                  <c:v>CARAS-SEVERIN</c:v>
                </c:pt>
                <c:pt idx="3">
                  <c:v>HUNEDOARA</c:v>
                </c:pt>
                <c:pt idx="4">
                  <c:v>TIMIS</c:v>
                </c:pt>
              </c:strCache>
            </c:strRef>
          </c:cat>
          <c:val>
            <c:numRef>
              <c:f>('LICEAL Regiuni, judete, medii'!$D$142,'LICEAL Regiuni, judete, medii'!$D$145,'LICEAL Regiuni, judete, medii'!$D$148,'LICEAL Regiuni, judete, medii'!$D$151,'LICEAL Regiuni, judete, medii'!$D$154)</c:f>
              <c:numCache>
                <c:formatCode>0.00%</c:formatCode>
                <c:ptCount val="5"/>
                <c:pt idx="0">
                  <c:v>0.97667419112114373</c:v>
                </c:pt>
                <c:pt idx="1">
                  <c:v>0.99437675726335517</c:v>
                </c:pt>
                <c:pt idx="2">
                  <c:v>0.98574144486692017</c:v>
                </c:pt>
                <c:pt idx="3">
                  <c:v>0.95483359746434227</c:v>
                </c:pt>
                <c:pt idx="4">
                  <c:v>0.97622739018087856</c:v>
                </c:pt>
              </c:numCache>
            </c:numRef>
          </c:val>
        </c:ser>
        <c:ser>
          <c:idx val="3"/>
          <c:order val="3"/>
          <c:tx>
            <c:strRef>
              <c:f>'LICEAL Regiuni, judete, medii'!$E$5</c:f>
              <c:strCache>
                <c:ptCount val="1"/>
                <c:pt idx="0">
                  <c:v>2014 2015</c:v>
                </c:pt>
              </c:strCache>
            </c:strRef>
          </c:tx>
          <c:invertIfNegative val="0"/>
          <c:cat>
            <c:strRef>
              <c:f>('LICEAL Regiuni, judete, medii'!$A$142,'LICEAL Regiuni, judete, medii'!$A$145,'LICEAL Regiuni, judete, medii'!$A$148,'LICEAL Regiuni, judete, medii'!$A$151,'LICEAL Regiuni, judete, medii'!$A$154)</c:f>
              <c:strCache>
                <c:ptCount val="5"/>
                <c:pt idx="0">
                  <c:v>VEST</c:v>
                </c:pt>
                <c:pt idx="1">
                  <c:v>ARAD</c:v>
                </c:pt>
                <c:pt idx="2">
                  <c:v>CARAS-SEVERIN</c:v>
                </c:pt>
                <c:pt idx="3">
                  <c:v>HUNEDOARA</c:v>
                </c:pt>
                <c:pt idx="4">
                  <c:v>TIMIS</c:v>
                </c:pt>
              </c:strCache>
            </c:strRef>
          </c:cat>
          <c:val>
            <c:numRef>
              <c:f>('LICEAL Regiuni, judete, medii'!$E$142,'LICEAL Regiuni, judete, medii'!$E$145,'LICEAL Regiuni, judete, medii'!$E$148,'LICEAL Regiuni, judete, medii'!$E$151,'LICEAL Regiuni, judete, medii'!$E$154)</c:f>
              <c:numCache>
                <c:formatCode>0.00%</c:formatCode>
                <c:ptCount val="5"/>
                <c:pt idx="0">
                  <c:v>0.98405164230112019</c:v>
                </c:pt>
                <c:pt idx="1">
                  <c:v>0.98477640342530925</c:v>
                </c:pt>
                <c:pt idx="2">
                  <c:v>0.99019607843137258</c:v>
                </c:pt>
                <c:pt idx="3">
                  <c:v>0.98832684824902728</c:v>
                </c:pt>
                <c:pt idx="4">
                  <c:v>0.97749869178440607</c:v>
                </c:pt>
              </c:numCache>
            </c:numRef>
          </c:val>
        </c:ser>
        <c:ser>
          <c:idx val="4"/>
          <c:order val="4"/>
          <c:tx>
            <c:strRef>
              <c:f>'LICEAL Regiuni, judete, medii'!$F$5</c:f>
              <c:strCache>
                <c:ptCount val="1"/>
                <c:pt idx="0">
                  <c:v>2015 2016</c:v>
                </c:pt>
              </c:strCache>
            </c:strRef>
          </c:tx>
          <c:invertIfNegative val="0"/>
          <c:cat>
            <c:strRef>
              <c:f>('LICEAL Regiuni, judete, medii'!$A$142,'LICEAL Regiuni, judete, medii'!$A$145,'LICEAL Regiuni, judete, medii'!$A$148,'LICEAL Regiuni, judete, medii'!$A$151,'LICEAL Regiuni, judete, medii'!$A$154)</c:f>
              <c:strCache>
                <c:ptCount val="5"/>
                <c:pt idx="0">
                  <c:v>VEST</c:v>
                </c:pt>
                <c:pt idx="1">
                  <c:v>ARAD</c:v>
                </c:pt>
                <c:pt idx="2">
                  <c:v>CARAS-SEVERIN</c:v>
                </c:pt>
                <c:pt idx="3">
                  <c:v>HUNEDOARA</c:v>
                </c:pt>
                <c:pt idx="4">
                  <c:v>TIMIS</c:v>
                </c:pt>
              </c:strCache>
            </c:strRef>
          </c:cat>
          <c:val>
            <c:numRef>
              <c:f>('LICEAL Regiuni, judete, medii'!$F$142,'LICEAL Regiuni, judete, medii'!$F$145,'LICEAL Regiuni, judete, medii'!$F$148,'LICEAL Regiuni, judete, medii'!$F$151,'LICEAL Regiuni, judete, medii'!$F$154)</c:f>
              <c:numCache>
                <c:formatCode>0.00%</c:formatCode>
                <c:ptCount val="5"/>
                <c:pt idx="0">
                  <c:v>0.98086956521739133</c:v>
                </c:pt>
                <c:pt idx="1">
                  <c:v>0.97123015873015872</c:v>
                </c:pt>
                <c:pt idx="2">
                  <c:v>0.9874274661508704</c:v>
                </c:pt>
                <c:pt idx="3">
                  <c:v>0.98703403565640191</c:v>
                </c:pt>
                <c:pt idx="4">
                  <c:v>0.97840968931016326</c:v>
                </c:pt>
              </c:numCache>
            </c:numRef>
          </c:val>
        </c:ser>
        <c:ser>
          <c:idx val="5"/>
          <c:order val="5"/>
          <c:tx>
            <c:strRef>
              <c:f>'LICEAL Regiuni, judete, medii'!$G$5</c:f>
              <c:strCache>
                <c:ptCount val="1"/>
                <c:pt idx="0">
                  <c:v>2016 2017</c:v>
                </c:pt>
              </c:strCache>
            </c:strRef>
          </c:tx>
          <c:invertIfNegative val="0"/>
          <c:cat>
            <c:strRef>
              <c:f>('LICEAL Regiuni, judete, medii'!$A$142,'LICEAL Regiuni, judete, medii'!$A$145,'LICEAL Regiuni, judete, medii'!$A$148,'LICEAL Regiuni, judete, medii'!$A$151,'LICEAL Regiuni, judete, medii'!$A$154)</c:f>
              <c:strCache>
                <c:ptCount val="5"/>
                <c:pt idx="0">
                  <c:v>VEST</c:v>
                </c:pt>
                <c:pt idx="1">
                  <c:v>ARAD</c:v>
                </c:pt>
                <c:pt idx="2">
                  <c:v>CARAS-SEVERIN</c:v>
                </c:pt>
                <c:pt idx="3">
                  <c:v>HUNEDOARA</c:v>
                </c:pt>
                <c:pt idx="4">
                  <c:v>TIMIS</c:v>
                </c:pt>
              </c:strCache>
            </c:strRef>
          </c:cat>
          <c:val>
            <c:numRef>
              <c:f>('LICEAL Regiuni, judete, medii'!$G$142,'LICEAL Regiuni, judete, medii'!$G$145,'LICEAL Regiuni, judete, medii'!$G$148,'LICEAL Regiuni, judete, medii'!$G$151,'LICEAL Regiuni, judete, medii'!$G$154)</c:f>
              <c:numCache>
                <c:formatCode>0.00%</c:formatCode>
                <c:ptCount val="5"/>
                <c:pt idx="0">
                  <c:v>0.98279816513761464</c:v>
                </c:pt>
                <c:pt idx="1">
                  <c:v>0.97904761904761906</c:v>
                </c:pt>
                <c:pt idx="2">
                  <c:v>0.99090081892629667</c:v>
                </c:pt>
                <c:pt idx="3">
                  <c:v>0.98225377107364686</c:v>
                </c:pt>
                <c:pt idx="4">
                  <c:v>0.98057259713701428</c:v>
                </c:pt>
              </c:numCache>
            </c:numRef>
          </c:val>
        </c:ser>
        <c:ser>
          <c:idx val="6"/>
          <c:order val="6"/>
          <c:tx>
            <c:strRef>
              <c:f>'LICEAL Regiuni, judete, medii'!$H$5</c:f>
              <c:strCache>
                <c:ptCount val="1"/>
                <c:pt idx="0">
                  <c:v>2017 2018</c:v>
                </c:pt>
              </c:strCache>
            </c:strRef>
          </c:tx>
          <c:invertIfNegative val="0"/>
          <c:cat>
            <c:strRef>
              <c:f>('LICEAL Regiuni, judete, medii'!$A$142,'LICEAL Regiuni, judete, medii'!$A$145,'LICEAL Regiuni, judete, medii'!$A$148,'LICEAL Regiuni, judete, medii'!$A$151,'LICEAL Regiuni, judete, medii'!$A$154)</c:f>
              <c:strCache>
                <c:ptCount val="5"/>
                <c:pt idx="0">
                  <c:v>VEST</c:v>
                </c:pt>
                <c:pt idx="1">
                  <c:v>ARAD</c:v>
                </c:pt>
                <c:pt idx="2">
                  <c:v>CARAS-SEVERIN</c:v>
                </c:pt>
                <c:pt idx="3">
                  <c:v>HUNEDOARA</c:v>
                </c:pt>
                <c:pt idx="4">
                  <c:v>TIMIS</c:v>
                </c:pt>
              </c:strCache>
            </c:strRef>
          </c:cat>
          <c:val>
            <c:numRef>
              <c:f>('LICEAL Regiuni, judete, medii'!$H$142,'LICEAL Regiuni, judete, medii'!$H$145,'LICEAL Regiuni, judete, medii'!$H$148,'LICEAL Regiuni, judete, medii'!$H$151,'LICEAL Regiuni, judete, medii'!$H$154)</c:f>
              <c:numCache>
                <c:formatCode>0.00%</c:formatCode>
                <c:ptCount val="5"/>
                <c:pt idx="0">
                  <c:v>0.98708942471995442</c:v>
                </c:pt>
                <c:pt idx="1">
                  <c:v>0.99217221135029354</c:v>
                </c:pt>
                <c:pt idx="2">
                  <c:v>0.98421052631578942</c:v>
                </c:pt>
                <c:pt idx="3">
                  <c:v>0.99001814882032668</c:v>
                </c:pt>
                <c:pt idx="4">
                  <c:v>0.98452321517723418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088256"/>
        <c:axId val="97089792"/>
      </c:barChart>
      <c:catAx>
        <c:axId val="97088256"/>
        <c:scaling>
          <c:orientation val="minMax"/>
        </c:scaling>
        <c:delete val="0"/>
        <c:axPos val="b"/>
        <c:majorTickMark val="none"/>
        <c:minorTickMark val="none"/>
        <c:tickLblPos val="nextTo"/>
        <c:crossAx val="97089792"/>
        <c:crosses val="autoZero"/>
        <c:auto val="1"/>
        <c:lblAlgn val="ctr"/>
        <c:lblOffset val="100"/>
        <c:noMultiLvlLbl val="0"/>
      </c:catAx>
      <c:valAx>
        <c:axId val="97089792"/>
        <c:scaling>
          <c:orientation val="minMax"/>
          <c:min val="0.82000000000000006"/>
        </c:scaling>
        <c:delete val="0"/>
        <c:axPos val="l"/>
        <c:majorGridlines/>
        <c:numFmt formatCode="0.00%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97088256"/>
        <c:crosses val="autoZero"/>
        <c:crossBetween val="between"/>
        <c:majorUnit val="4.0000000000000008E-2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1100">
                <a:latin typeface="Arial Narrow" panose="020B0606020202030204" pitchFamily="34" charset="0"/>
              </a:defRPr>
            </a:pPr>
            <a:r>
              <a:rPr lang="ro-RO" sz="1100">
                <a:latin typeface="Arial Narrow" panose="020B0606020202030204" pitchFamily="34" charset="0"/>
              </a:rPr>
              <a:t>Evoluţia ponderii personalului didactic calificat din IPT, </a:t>
            </a:r>
          </a:p>
          <a:p>
            <a:pPr>
              <a:defRPr sz="1100">
                <a:latin typeface="Arial Narrow" panose="020B0606020202030204" pitchFamily="34" charset="0"/>
              </a:defRPr>
            </a:pPr>
            <a:r>
              <a:rPr lang="ro-RO" sz="1100">
                <a:latin typeface="Arial Narrow" panose="020B0606020202030204" pitchFamily="34" charset="0"/>
              </a:rPr>
              <a:t>pe nivele de educaţie</a:t>
            </a:r>
            <a:endParaRPr lang="vi-VN" sz="11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'IPT Nivele de inv, profile'!$E$19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('IPT Nivele de inv, profile'!$A$20,'IPT Nivele de inv, profile'!$A$24:$A$25)</c:f>
              <c:strCache>
                <c:ptCount val="3"/>
                <c:pt idx="0">
                  <c:v>Învăţământ liceal tehnologic</c:v>
                </c:pt>
                <c:pt idx="1">
                  <c:v>Învăţământ profesional</c:v>
                </c:pt>
                <c:pt idx="2">
                  <c:v>Învăţământ postliceal</c:v>
                </c:pt>
              </c:strCache>
            </c:strRef>
          </c:cat>
          <c:val>
            <c:numRef>
              <c:f>('IPT Nivele de inv, profile'!$E$20,'IPT Nivele de inv, profile'!$E$24:$E$25)</c:f>
              <c:numCache>
                <c:formatCode>0%</c:formatCode>
                <c:ptCount val="3"/>
                <c:pt idx="0" formatCode="0.0%">
                  <c:v>0.99194736017546603</c:v>
                </c:pt>
                <c:pt idx="1">
                  <c:v>1</c:v>
                </c:pt>
                <c:pt idx="2" formatCode="0.0%">
                  <c:v>0.9652173913043478</c:v>
                </c:pt>
              </c:numCache>
            </c:numRef>
          </c:val>
        </c:ser>
        <c:ser>
          <c:idx val="1"/>
          <c:order val="1"/>
          <c:tx>
            <c:strRef>
              <c:f>'IPT Nivele de inv, profile'!$N$19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('IPT Nivele de inv, profile'!$A$20,'IPT Nivele de inv, profile'!$A$24:$A$25)</c:f>
              <c:strCache>
                <c:ptCount val="3"/>
                <c:pt idx="0">
                  <c:v>Învăţământ liceal tehnologic</c:v>
                </c:pt>
                <c:pt idx="1">
                  <c:v>Învăţământ profesional</c:v>
                </c:pt>
                <c:pt idx="2">
                  <c:v>Învăţământ postliceal</c:v>
                </c:pt>
              </c:strCache>
            </c:strRef>
          </c:cat>
          <c:val>
            <c:numRef>
              <c:f>('IPT Nivele de inv, profile'!$N$20,'IPT Nivele de inv, profile'!$N$24:$N$25)</c:f>
              <c:numCache>
                <c:formatCode>0%</c:formatCode>
                <c:ptCount val="3"/>
                <c:pt idx="0" formatCode="0.0%">
                  <c:v>0.96066327368248239</c:v>
                </c:pt>
                <c:pt idx="1">
                  <c:v>0.77333333333333332</c:v>
                </c:pt>
                <c:pt idx="2" formatCode="0.0%">
                  <c:v>0.99457504520795659</c:v>
                </c:pt>
              </c:numCache>
            </c:numRef>
          </c:val>
        </c:ser>
        <c:ser>
          <c:idx val="2"/>
          <c:order val="2"/>
          <c:tx>
            <c:strRef>
              <c:f>'IPT Nivele de inv, profile'!$W$19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('IPT Nivele de inv, profile'!$A$20,'IPT Nivele de inv, profile'!$A$24:$A$25)</c:f>
              <c:strCache>
                <c:ptCount val="3"/>
                <c:pt idx="0">
                  <c:v>Învăţământ liceal tehnologic</c:v>
                </c:pt>
                <c:pt idx="1">
                  <c:v>Învăţământ profesional</c:v>
                </c:pt>
                <c:pt idx="2">
                  <c:v>Învăţământ postliceal</c:v>
                </c:pt>
              </c:strCache>
            </c:strRef>
          </c:cat>
          <c:val>
            <c:numRef>
              <c:f>('IPT Nivele de inv, profile'!$W$20,'IPT Nivele de inv, profile'!$W$24:$W$25)</c:f>
              <c:numCache>
                <c:formatCode>0%</c:formatCode>
                <c:ptCount val="3"/>
                <c:pt idx="0" formatCode="0.0%">
                  <c:v>0.97364843668304923</c:v>
                </c:pt>
                <c:pt idx="1">
                  <c:v>0.89436619718309862</c:v>
                </c:pt>
                <c:pt idx="2" formatCode="0.0%">
                  <c:v>0.9375</c:v>
                </c:pt>
              </c:numCache>
            </c:numRef>
          </c:val>
        </c:ser>
        <c:ser>
          <c:idx val="3"/>
          <c:order val="3"/>
          <c:tx>
            <c:strRef>
              <c:f>'IPT Nivele de inv, profile'!$AF$19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('IPT Nivele de inv, profile'!$A$20,'IPT Nivele de inv, profile'!$A$24:$A$25)</c:f>
              <c:strCache>
                <c:ptCount val="3"/>
                <c:pt idx="0">
                  <c:v>Învăţământ liceal tehnologic</c:v>
                </c:pt>
                <c:pt idx="1">
                  <c:v>Învăţământ profesional</c:v>
                </c:pt>
                <c:pt idx="2">
                  <c:v>Învăţământ postliceal</c:v>
                </c:pt>
              </c:strCache>
            </c:strRef>
          </c:cat>
          <c:val>
            <c:numRef>
              <c:f>('IPT Nivele de inv, profile'!$AF$20,'IPT Nivele de inv, profile'!$AF$24:$AF$25)</c:f>
              <c:numCache>
                <c:formatCode>0%</c:formatCode>
                <c:ptCount val="3"/>
                <c:pt idx="0" formatCode="0.0%">
                  <c:v>0.98400639744102358</c:v>
                </c:pt>
                <c:pt idx="1">
                  <c:v>0.88934426229508201</c:v>
                </c:pt>
                <c:pt idx="2" formatCode="0.0%">
                  <c:v>0.97148288973384034</c:v>
                </c:pt>
              </c:numCache>
            </c:numRef>
          </c:val>
        </c:ser>
        <c:ser>
          <c:idx val="4"/>
          <c:order val="4"/>
          <c:tx>
            <c:strRef>
              <c:f>'IPT Nivele de inv, profile'!$AO$19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('IPT Nivele de inv, profile'!$A$20,'IPT Nivele de inv, profile'!$A$24:$A$25)</c:f>
              <c:strCache>
                <c:ptCount val="3"/>
                <c:pt idx="0">
                  <c:v>Învăţământ liceal tehnologic</c:v>
                </c:pt>
                <c:pt idx="1">
                  <c:v>Învăţământ profesional</c:v>
                </c:pt>
                <c:pt idx="2">
                  <c:v>Învăţământ postliceal</c:v>
                </c:pt>
              </c:strCache>
            </c:strRef>
          </c:cat>
          <c:val>
            <c:numRef>
              <c:f>('IPT Nivele de inv, profile'!$AO$20,'IPT Nivele de inv, profile'!$AO$24:$AO$25)</c:f>
              <c:numCache>
                <c:formatCode>0%</c:formatCode>
                <c:ptCount val="3"/>
                <c:pt idx="0" formatCode="0.0%">
                  <c:v>0.98467839805825241</c:v>
                </c:pt>
                <c:pt idx="1">
                  <c:v>0.87818696883852687</c:v>
                </c:pt>
                <c:pt idx="2" formatCode="0.0%">
                  <c:v>0.95867768595041325</c:v>
                </c:pt>
              </c:numCache>
            </c:numRef>
          </c:val>
        </c:ser>
        <c:ser>
          <c:idx val="5"/>
          <c:order val="5"/>
          <c:tx>
            <c:strRef>
              <c:f>'IPT Nivele de inv, profile'!$AX$19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val>
            <c:numRef>
              <c:f>('IPT Nivele de inv, profile'!$AX$20,'IPT Nivele de inv, profile'!$AX$24:$AX$25)</c:f>
              <c:numCache>
                <c:formatCode>0%</c:formatCode>
                <c:ptCount val="3"/>
                <c:pt idx="0" formatCode="0.0%">
                  <c:v>0.98617316284085654</c:v>
                </c:pt>
                <c:pt idx="1">
                  <c:v>0.95014662756598245</c:v>
                </c:pt>
                <c:pt idx="2" formatCode="0.0%">
                  <c:v>0.95426195426195426</c:v>
                </c:pt>
              </c:numCache>
            </c:numRef>
          </c:val>
        </c:ser>
        <c:ser>
          <c:idx val="6"/>
          <c:order val="6"/>
          <c:tx>
            <c:strRef>
              <c:f>'IPT Nivele de inv, profile'!$BG$19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val>
            <c:numRef>
              <c:f>('IPT Nivele de inv, profile'!$BG$20,'IPT Nivele de inv, profile'!$BG$24:$BG$25)</c:f>
              <c:numCache>
                <c:formatCode>0%</c:formatCode>
                <c:ptCount val="3"/>
                <c:pt idx="0" formatCode="0.0%">
                  <c:v>0.98749757328674048</c:v>
                </c:pt>
                <c:pt idx="1">
                  <c:v>0.95497835497835493</c:v>
                </c:pt>
                <c:pt idx="2" formatCode="0.0%">
                  <c:v>0.96327833954230979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017344"/>
        <c:axId val="85018880"/>
      </c:barChart>
      <c:catAx>
        <c:axId val="85017344"/>
        <c:scaling>
          <c:orientation val="minMax"/>
        </c:scaling>
        <c:delete val="0"/>
        <c:axPos val="b"/>
        <c:majorTickMark val="none"/>
        <c:minorTickMark val="none"/>
        <c:tickLblPos val="nextTo"/>
        <c:crossAx val="85018880"/>
        <c:crosses val="autoZero"/>
        <c:auto val="1"/>
        <c:lblAlgn val="ctr"/>
        <c:lblOffset val="100"/>
        <c:noMultiLvlLbl val="0"/>
      </c:catAx>
      <c:valAx>
        <c:axId val="85018880"/>
        <c:scaling>
          <c:orientation val="minMax"/>
        </c:scaling>
        <c:delete val="0"/>
        <c:axPos val="l"/>
        <c:majorGridlines/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501734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o-RO"/>
              <a:t>Evoluţia ponderii personalului didactic calificat din IPT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'IPT Nivele de inv, profile'!$A$26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('IPT Nivele de inv, profile'!$E$16,'IPT Nivele de inv, profile'!$N$16,'IPT Nivele de inv, profile'!$W$16,'IPT Nivele de inv, profile'!$AF$16,'IPT Nivele de inv, profile'!$AO$16,'IPT Nivele de inv, profile'!$AX$16,'IPT Nivele de inv, profile'!$BG$16)</c:f>
              <c:strCache>
                <c:ptCount val="7"/>
                <c:pt idx="0">
                  <c:v>2011-2012</c:v>
                </c:pt>
                <c:pt idx="1">
                  <c:v>2012-2013</c:v>
                </c:pt>
                <c:pt idx="2">
                  <c:v>2013-2014</c:v>
                </c:pt>
                <c:pt idx="3">
                  <c:v>2014-2015</c:v>
                </c:pt>
                <c:pt idx="4">
                  <c:v>2015-2016</c:v>
                </c:pt>
                <c:pt idx="5">
                  <c:v>2016-2017</c:v>
                </c:pt>
                <c:pt idx="6">
                  <c:v>2017 - 2018</c:v>
                </c:pt>
              </c:strCache>
            </c:strRef>
          </c:cat>
          <c:val>
            <c:numRef>
              <c:f>('IPT Nivele de inv, profile'!$E$26,'IPT Nivele de inv, profile'!$N$26,'IPT Nivele de inv, profile'!$W$26,'IPT Nivele de inv, profile'!$AF$26,'IPT Nivele de inv, profile'!$AO$26,'IPT Nivele de inv, profile'!$AX$26,'IPT Nivele de inv, profile'!$BG$26)</c:f>
              <c:numCache>
                <c:formatCode>0.0%</c:formatCode>
                <c:ptCount val="7"/>
                <c:pt idx="0">
                  <c:v>0.99158420419864979</c:v>
                </c:pt>
                <c:pt idx="1">
                  <c:v>0.96036330958341354</c:v>
                </c:pt>
                <c:pt idx="2">
                  <c:v>0.97250042437616702</c:v>
                </c:pt>
                <c:pt idx="3">
                  <c:v>0.98295675541883243</c:v>
                </c:pt>
                <c:pt idx="4">
                  <c:v>0.98283403786068735</c:v>
                </c:pt>
                <c:pt idx="5">
                  <c:v>0.9847015888229439</c:v>
                </c:pt>
                <c:pt idx="6">
                  <c:v>0.98461217826253078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111355776"/>
        <c:axId val="111378816"/>
      </c:barChart>
      <c:catAx>
        <c:axId val="11135577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ro-RO"/>
          </a:p>
        </c:txPr>
        <c:crossAx val="111378816"/>
        <c:crosses val="autoZero"/>
        <c:auto val="1"/>
        <c:lblAlgn val="ctr"/>
        <c:lblOffset val="100"/>
        <c:noMultiLvlLbl val="0"/>
      </c:catAx>
      <c:valAx>
        <c:axId val="111378816"/>
        <c:scaling>
          <c:orientation val="minMax"/>
        </c:scaling>
        <c:delete val="0"/>
        <c:axPos val="l"/>
        <c:majorGridlines/>
        <c:numFmt formatCode="0.0%" sourceLinked="1"/>
        <c:majorTickMark val="none"/>
        <c:minorTickMark val="none"/>
        <c:tickLblPos val="nextTo"/>
        <c:crossAx val="11135577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 Narrow" panose="020B0606020202030204" pitchFamily="34" charset="0"/>
              </a:defRPr>
            </a:pPr>
            <a:r>
              <a:rPr lang="en-US" sz="1100">
                <a:latin typeface="Arial Narrow" panose="020B0606020202030204" pitchFamily="34" charset="0"/>
              </a:rPr>
              <a:t>Evolu</a:t>
            </a:r>
            <a:r>
              <a:rPr lang="ro-RO" sz="1100">
                <a:latin typeface="Arial Narrow" panose="020B0606020202030204" pitchFamily="34" charset="0"/>
              </a:rPr>
              <a:t>ţia</a:t>
            </a:r>
            <a:r>
              <a:rPr lang="ro-RO" sz="1100" baseline="0">
                <a:latin typeface="Arial Narrow" panose="020B0606020202030204" pitchFamily="34" charset="0"/>
              </a:rPr>
              <a:t> ponderilor personalului didactic pe grupe de vârstă</a:t>
            </a:r>
            <a:endParaRPr lang="vi-VN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727652376786236"/>
          <c:y val="0.18710708331269912"/>
          <c:w val="0.86013088363954504"/>
          <c:h val="0.6150590138496837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'IPT Grupe de varsta'!$P$58</c:f>
              <c:strCache>
                <c:ptCount val="1"/>
                <c:pt idx="0">
                  <c:v>25 -34 ani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'IPT Grupe de varsta'!$O$59:$O$65</c:f>
              <c:strCache>
                <c:ptCount val="7"/>
                <c:pt idx="0">
                  <c:v>2011-2012</c:v>
                </c:pt>
                <c:pt idx="1">
                  <c:v>2012-2013</c:v>
                </c:pt>
                <c:pt idx="2">
                  <c:v>2013-2014</c:v>
                </c:pt>
                <c:pt idx="3">
                  <c:v>2014-2015</c:v>
                </c:pt>
                <c:pt idx="4">
                  <c:v>2015-2016</c:v>
                </c:pt>
                <c:pt idx="5">
                  <c:v>2016-2017</c:v>
                </c:pt>
                <c:pt idx="6">
                  <c:v>2017-2018</c:v>
                </c:pt>
              </c:strCache>
            </c:strRef>
          </c:cat>
          <c:val>
            <c:numRef>
              <c:f>'IPT Grupe de varsta'!$P$59:$P$65</c:f>
              <c:numCache>
                <c:formatCode>0.0%</c:formatCode>
                <c:ptCount val="7"/>
                <c:pt idx="0">
                  <c:v>0.26072607260726072</c:v>
                </c:pt>
                <c:pt idx="1">
                  <c:v>0.23439197789574989</c:v>
                </c:pt>
                <c:pt idx="2">
                  <c:v>0.21033424834490552</c:v>
                </c:pt>
                <c:pt idx="3">
                  <c:v>0.18977024987422439</c:v>
                </c:pt>
                <c:pt idx="4">
                  <c:v>0.16786076377154444</c:v>
                </c:pt>
                <c:pt idx="5">
                  <c:v>0.15633119102967319</c:v>
                </c:pt>
                <c:pt idx="6">
                  <c:v>0.14311806464952787</c:v>
                </c:pt>
              </c:numCache>
            </c:numRef>
          </c:val>
        </c:ser>
        <c:ser>
          <c:idx val="1"/>
          <c:order val="1"/>
          <c:tx>
            <c:strRef>
              <c:f>'IPT Grupe de varsta'!$Q$58</c:f>
              <c:strCache>
                <c:ptCount val="1"/>
                <c:pt idx="0">
                  <c:v>35-54 ani</c:v>
                </c:pt>
              </c:strCache>
            </c:strRef>
          </c:tx>
          <c:spPr>
            <a:solidFill>
              <a:srgbClr val="66FF33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'IPT Grupe de varsta'!$O$59:$O$65</c:f>
              <c:strCache>
                <c:ptCount val="7"/>
                <c:pt idx="0">
                  <c:v>2011-2012</c:v>
                </c:pt>
                <c:pt idx="1">
                  <c:v>2012-2013</c:v>
                </c:pt>
                <c:pt idx="2">
                  <c:v>2013-2014</c:v>
                </c:pt>
                <c:pt idx="3">
                  <c:v>2014-2015</c:v>
                </c:pt>
                <c:pt idx="4">
                  <c:v>2015-2016</c:v>
                </c:pt>
                <c:pt idx="5">
                  <c:v>2016-2017</c:v>
                </c:pt>
                <c:pt idx="6">
                  <c:v>2017-2018</c:v>
                </c:pt>
              </c:strCache>
            </c:strRef>
          </c:cat>
          <c:val>
            <c:numRef>
              <c:f>'IPT Grupe de varsta'!$Q$59:$Q$65</c:f>
              <c:numCache>
                <c:formatCode>0.0%</c:formatCode>
                <c:ptCount val="7"/>
                <c:pt idx="0">
                  <c:v>0.54222302964241376</c:v>
                </c:pt>
                <c:pt idx="1">
                  <c:v>0.55468628729316072</c:v>
                </c:pt>
                <c:pt idx="2">
                  <c:v>0.57206523494267714</c:v>
                </c:pt>
                <c:pt idx="3">
                  <c:v>0.58527586785175245</c:v>
                </c:pt>
                <c:pt idx="4">
                  <c:v>0.59858060155457926</c:v>
                </c:pt>
                <c:pt idx="5">
                  <c:v>0.61154792834677973</c:v>
                </c:pt>
                <c:pt idx="6">
                  <c:v>0.62378523674960373</c:v>
                </c:pt>
              </c:numCache>
            </c:numRef>
          </c:val>
        </c:ser>
        <c:ser>
          <c:idx val="2"/>
          <c:order val="2"/>
          <c:tx>
            <c:strRef>
              <c:f>'IPT Grupe de varsta'!$R$58</c:f>
              <c:strCache>
                <c:ptCount val="1"/>
                <c:pt idx="0">
                  <c:v>55-64 ani 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'IPT Grupe de varsta'!$O$59:$O$65</c:f>
              <c:strCache>
                <c:ptCount val="7"/>
                <c:pt idx="0">
                  <c:v>2011-2012</c:v>
                </c:pt>
                <c:pt idx="1">
                  <c:v>2012-2013</c:v>
                </c:pt>
                <c:pt idx="2">
                  <c:v>2013-2014</c:v>
                </c:pt>
                <c:pt idx="3">
                  <c:v>2014-2015</c:v>
                </c:pt>
                <c:pt idx="4">
                  <c:v>2015-2016</c:v>
                </c:pt>
                <c:pt idx="5">
                  <c:v>2016-2017</c:v>
                </c:pt>
                <c:pt idx="6">
                  <c:v>2017-2018</c:v>
                </c:pt>
              </c:strCache>
            </c:strRef>
          </c:cat>
          <c:val>
            <c:numRef>
              <c:f>'IPT Grupe de varsta'!$R$59:$R$65</c:f>
              <c:numCache>
                <c:formatCode>0.0%</c:formatCode>
                <c:ptCount val="7"/>
                <c:pt idx="0">
                  <c:v>0.18981439428346503</c:v>
                </c:pt>
                <c:pt idx="1">
                  <c:v>0.20229114277731211</c:v>
                </c:pt>
                <c:pt idx="2">
                  <c:v>0.20636202163733247</c:v>
                </c:pt>
                <c:pt idx="3">
                  <c:v>0.21053161160489686</c:v>
                </c:pt>
                <c:pt idx="4">
                  <c:v>0.21382223724231159</c:v>
                </c:pt>
                <c:pt idx="5">
                  <c:v>0.20976343497880484</c:v>
                </c:pt>
                <c:pt idx="6">
                  <c:v>0.20463160796746849</c:v>
                </c:pt>
              </c:numCache>
            </c:numRef>
          </c:val>
        </c:ser>
        <c:ser>
          <c:idx val="3"/>
          <c:order val="3"/>
          <c:tx>
            <c:strRef>
              <c:f>'IPT Grupe de varsta'!$S$58</c:f>
              <c:strCache>
                <c:ptCount val="1"/>
                <c:pt idx="0">
                  <c:v>65 ani si peste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dLbl>
              <c:idx val="0"/>
              <c:layout>
                <c:manualLayout>
                  <c:x val="1.1851851851851851E-2"/>
                  <c:y val="-2.93501048218029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2.515723270440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9259259259259256E-3"/>
                  <c:y val="-2.515723270440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9629629629629628E-3"/>
                  <c:y val="-2.515723270440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-2.93501048218029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9629629629629628E-3"/>
                  <c:y val="-3.98009950248756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'IPT Grupe de varsta'!$O$59:$O$65</c:f>
              <c:strCache>
                <c:ptCount val="7"/>
                <c:pt idx="0">
                  <c:v>2011-2012</c:v>
                </c:pt>
                <c:pt idx="1">
                  <c:v>2012-2013</c:v>
                </c:pt>
                <c:pt idx="2">
                  <c:v>2013-2014</c:v>
                </c:pt>
                <c:pt idx="3">
                  <c:v>2014-2015</c:v>
                </c:pt>
                <c:pt idx="4">
                  <c:v>2015-2016</c:v>
                </c:pt>
                <c:pt idx="5">
                  <c:v>2016-2017</c:v>
                </c:pt>
                <c:pt idx="6">
                  <c:v>2017-2018</c:v>
                </c:pt>
              </c:strCache>
            </c:strRef>
          </c:cat>
          <c:val>
            <c:numRef>
              <c:f>'IPT Grupe de varsta'!$S$59:$S$65</c:f>
              <c:numCache>
                <c:formatCode>0.0%</c:formatCode>
                <c:ptCount val="7"/>
                <c:pt idx="0">
                  <c:v>7.2365034668604479E-3</c:v>
                </c:pt>
                <c:pt idx="1">
                  <c:v>8.6305920337772807E-3</c:v>
                </c:pt>
                <c:pt idx="2">
                  <c:v>1.1238495075084773E-2</c:v>
                </c:pt>
                <c:pt idx="3">
                  <c:v>1.4422270669126278E-2</c:v>
                </c:pt>
                <c:pt idx="4">
                  <c:v>1.9736397431564717E-2</c:v>
                </c:pt>
                <c:pt idx="5">
                  <c:v>2.2357445644742239E-2</c:v>
                </c:pt>
                <c:pt idx="6">
                  <c:v>2.8465090633399959E-2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85131648"/>
        <c:axId val="85133184"/>
      </c:barChart>
      <c:catAx>
        <c:axId val="8513164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5133184"/>
        <c:crosses val="autoZero"/>
        <c:auto val="1"/>
        <c:lblAlgn val="ctr"/>
        <c:lblOffset val="100"/>
        <c:noMultiLvlLbl val="0"/>
      </c:catAx>
      <c:valAx>
        <c:axId val="85133184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513164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Ponderea personalului didactic calificat  din </a:t>
            </a:r>
            <a:r>
              <a:rPr lang="ro-RO"/>
              <a:t>învăţământul liceal</a:t>
            </a:r>
            <a:endParaRPr lang="vi-VN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'LICEAL Regiuni, judete, medii'!$B$5</c:f>
              <c:strCache>
                <c:ptCount val="1"/>
                <c:pt idx="0">
                  <c:v>2011 2012</c:v>
                </c:pt>
              </c:strCache>
            </c:strRef>
          </c:tx>
          <c:invertIfNegative val="0"/>
          <c:cat>
            <c:strRef>
              <c:f>('LICEAL Regiuni, judete, medii'!$A$6,'LICEAL Regiuni, judete, medii'!$A$9,'LICEAL Regiuni, judete, medii'!$A$30,'LICEAL Regiuni, judete, medii'!$A$50,'LICEAL Regiuni, judete, medii'!$A$71,'LICEAL Regiuni, judete, medii'!$A$92,'LICEAL Regiuni, judete, medii'!$A$100,'LICEAL Regiuni, judete, medii'!$A$124,'LICEAL Regiuni, judete, medii'!$A$142)</c:f>
              <c:strCache>
                <c:ptCount val="9"/>
                <c:pt idx="0">
                  <c:v>ROMÂNIA</c:v>
                </c:pt>
                <c:pt idx="1">
                  <c:v>NORD-VEST</c:v>
                </c:pt>
                <c:pt idx="2">
                  <c:v>CENTRU</c:v>
                </c:pt>
                <c:pt idx="3">
                  <c:v>NORD-EST</c:v>
                </c:pt>
                <c:pt idx="4">
                  <c:v>SUD-EST</c:v>
                </c:pt>
                <c:pt idx="5">
                  <c:v>BUCURESTI-ILFOV</c:v>
                </c:pt>
                <c:pt idx="6">
                  <c:v>SUD-MUNTENIA</c:v>
                </c:pt>
                <c:pt idx="7">
                  <c:v>SUD-VEST-OLTENIA</c:v>
                </c:pt>
                <c:pt idx="8">
                  <c:v>VEST</c:v>
                </c:pt>
              </c:strCache>
            </c:strRef>
          </c:cat>
          <c:val>
            <c:numRef>
              <c:f>('LICEAL Regiuni, judete, medii'!$B$6,'LICEAL Regiuni, judete, medii'!$B$9,'LICEAL Regiuni, judete, medii'!$B$30,'LICEAL Regiuni, judete, medii'!$B$50,'LICEAL Regiuni, judete, medii'!$B$71,'LICEAL Regiuni, judete, medii'!$B$92,'LICEAL Regiuni, judete, medii'!$B$100,'LICEAL Regiuni, judete, medii'!$B$124,'LICEAL Regiuni, judete, medii'!$B$142)</c:f>
              <c:numCache>
                <c:formatCode>0.00%</c:formatCode>
                <c:ptCount val="9"/>
                <c:pt idx="0">
                  <c:v>0.99284580053613813</c:v>
                </c:pt>
                <c:pt idx="1">
                  <c:v>0.9946137838168686</c:v>
                </c:pt>
                <c:pt idx="2">
                  <c:v>0.99348534201954397</c:v>
                </c:pt>
                <c:pt idx="3">
                  <c:v>0.99025110782865589</c:v>
                </c:pt>
                <c:pt idx="4">
                  <c:v>0.99710544452102001</c:v>
                </c:pt>
                <c:pt idx="5">
                  <c:v>0.99633770239013109</c:v>
                </c:pt>
                <c:pt idx="6">
                  <c:v>0.99153997057381071</c:v>
                </c:pt>
                <c:pt idx="7">
                  <c:v>0.99869621903520212</c:v>
                </c:pt>
                <c:pt idx="8">
                  <c:v>0.9802816901408451</c:v>
                </c:pt>
              </c:numCache>
            </c:numRef>
          </c:val>
        </c:ser>
        <c:ser>
          <c:idx val="1"/>
          <c:order val="1"/>
          <c:tx>
            <c:strRef>
              <c:f>'LICEAL Regiuni, judete, medii'!$C$5</c:f>
              <c:strCache>
                <c:ptCount val="1"/>
                <c:pt idx="0">
                  <c:v>2012 2013</c:v>
                </c:pt>
              </c:strCache>
            </c:strRef>
          </c:tx>
          <c:invertIfNegative val="0"/>
          <c:cat>
            <c:strRef>
              <c:f>('LICEAL Regiuni, judete, medii'!$A$6,'LICEAL Regiuni, judete, medii'!$A$9,'LICEAL Regiuni, judete, medii'!$A$30,'LICEAL Regiuni, judete, medii'!$A$50,'LICEAL Regiuni, judete, medii'!$A$71,'LICEAL Regiuni, judete, medii'!$A$92,'LICEAL Regiuni, judete, medii'!$A$100,'LICEAL Regiuni, judete, medii'!$A$124,'LICEAL Regiuni, judete, medii'!$A$142)</c:f>
              <c:strCache>
                <c:ptCount val="9"/>
                <c:pt idx="0">
                  <c:v>ROMÂNIA</c:v>
                </c:pt>
                <c:pt idx="1">
                  <c:v>NORD-VEST</c:v>
                </c:pt>
                <c:pt idx="2">
                  <c:v>CENTRU</c:v>
                </c:pt>
                <c:pt idx="3">
                  <c:v>NORD-EST</c:v>
                </c:pt>
                <c:pt idx="4">
                  <c:v>SUD-EST</c:v>
                </c:pt>
                <c:pt idx="5">
                  <c:v>BUCURESTI-ILFOV</c:v>
                </c:pt>
                <c:pt idx="6">
                  <c:v>SUD-MUNTENIA</c:v>
                </c:pt>
                <c:pt idx="7">
                  <c:v>SUD-VEST-OLTENIA</c:v>
                </c:pt>
                <c:pt idx="8">
                  <c:v>VEST</c:v>
                </c:pt>
              </c:strCache>
            </c:strRef>
          </c:cat>
          <c:val>
            <c:numRef>
              <c:f>('LICEAL Regiuni, judete, medii'!$C$6,'LICEAL Regiuni, judete, medii'!$C$9,'LICEAL Regiuni, judete, medii'!$C$30,'LICEAL Regiuni, judete, medii'!$C$50,'LICEAL Regiuni, judete, medii'!$C$71,'LICEAL Regiuni, judete, medii'!$C$92,'LICEAL Regiuni, judete, medii'!$C$100,'LICEAL Regiuni, judete, medii'!$C$124,'LICEAL Regiuni, judete, medii'!$C$142)</c:f>
              <c:numCache>
                <c:formatCode>0.00%</c:formatCode>
                <c:ptCount val="9"/>
                <c:pt idx="0">
                  <c:v>0.97559326858078055</c:v>
                </c:pt>
                <c:pt idx="1">
                  <c:v>0.9850557244174265</c:v>
                </c:pt>
                <c:pt idx="2">
                  <c:v>0.98383508823965593</c:v>
                </c:pt>
                <c:pt idx="3">
                  <c:v>0.97229089410795222</c:v>
                </c:pt>
                <c:pt idx="4">
                  <c:v>0.99154000573558931</c:v>
                </c:pt>
                <c:pt idx="5">
                  <c:v>0.95142345212024682</c:v>
                </c:pt>
                <c:pt idx="6">
                  <c:v>0.96869316705637831</c:v>
                </c:pt>
                <c:pt idx="7">
                  <c:v>0.98152075128748861</c:v>
                </c:pt>
                <c:pt idx="8">
                  <c:v>0.9622980251346499</c:v>
                </c:pt>
              </c:numCache>
            </c:numRef>
          </c:val>
        </c:ser>
        <c:ser>
          <c:idx val="2"/>
          <c:order val="2"/>
          <c:tx>
            <c:strRef>
              <c:f>'LICEAL Regiuni, judete, medii'!$D$5</c:f>
              <c:strCache>
                <c:ptCount val="1"/>
                <c:pt idx="0">
                  <c:v>2013 2014</c:v>
                </c:pt>
              </c:strCache>
            </c:strRef>
          </c:tx>
          <c:invertIfNegative val="0"/>
          <c:cat>
            <c:strRef>
              <c:f>('LICEAL Regiuni, judete, medii'!$A$6,'LICEAL Regiuni, judete, medii'!$A$9,'LICEAL Regiuni, judete, medii'!$A$30,'LICEAL Regiuni, judete, medii'!$A$50,'LICEAL Regiuni, judete, medii'!$A$71,'LICEAL Regiuni, judete, medii'!$A$92,'LICEAL Regiuni, judete, medii'!$A$100,'LICEAL Regiuni, judete, medii'!$A$124,'LICEAL Regiuni, judete, medii'!$A$142)</c:f>
              <c:strCache>
                <c:ptCount val="9"/>
                <c:pt idx="0">
                  <c:v>ROMÂNIA</c:v>
                </c:pt>
                <c:pt idx="1">
                  <c:v>NORD-VEST</c:v>
                </c:pt>
                <c:pt idx="2">
                  <c:v>CENTRU</c:v>
                </c:pt>
                <c:pt idx="3">
                  <c:v>NORD-EST</c:v>
                </c:pt>
                <c:pt idx="4">
                  <c:v>SUD-EST</c:v>
                </c:pt>
                <c:pt idx="5">
                  <c:v>BUCURESTI-ILFOV</c:v>
                </c:pt>
                <c:pt idx="6">
                  <c:v>SUD-MUNTENIA</c:v>
                </c:pt>
                <c:pt idx="7">
                  <c:v>SUD-VEST-OLTENIA</c:v>
                </c:pt>
                <c:pt idx="8">
                  <c:v>VEST</c:v>
                </c:pt>
              </c:strCache>
            </c:strRef>
          </c:cat>
          <c:val>
            <c:numRef>
              <c:f>('LICEAL Regiuni, judete, medii'!$D$6,'LICEAL Regiuni, judete, medii'!$D$9,'LICEAL Regiuni, judete, medii'!$D$30,'LICEAL Regiuni, judete, medii'!$D$50,'LICEAL Regiuni, judete, medii'!$D$71,'LICEAL Regiuni, judete, medii'!$D$92,'LICEAL Regiuni, judete, medii'!$D$100,'LICEAL Regiuni, judete, medii'!$D$124,'LICEAL Regiuni, judete, medii'!$D$142)</c:f>
              <c:numCache>
                <c:formatCode>0.00%</c:formatCode>
                <c:ptCount val="9"/>
                <c:pt idx="0">
                  <c:v>0.9754051443494437</c:v>
                </c:pt>
                <c:pt idx="1">
                  <c:v>0.98844146159582402</c:v>
                </c:pt>
                <c:pt idx="2">
                  <c:v>0.9736066057210262</c:v>
                </c:pt>
                <c:pt idx="3">
                  <c:v>0.97280248190279217</c:v>
                </c:pt>
                <c:pt idx="4">
                  <c:v>0.97355591667897767</c:v>
                </c:pt>
                <c:pt idx="5">
                  <c:v>0.96451179742950321</c:v>
                </c:pt>
                <c:pt idx="6">
                  <c:v>0.9760950854700855</c:v>
                </c:pt>
                <c:pt idx="7">
                  <c:v>0.97387496224705528</c:v>
                </c:pt>
                <c:pt idx="8">
                  <c:v>0.97667419112114373</c:v>
                </c:pt>
              </c:numCache>
            </c:numRef>
          </c:val>
        </c:ser>
        <c:ser>
          <c:idx val="3"/>
          <c:order val="3"/>
          <c:tx>
            <c:strRef>
              <c:f>'LICEAL Regiuni, judete, medii'!$E$5</c:f>
              <c:strCache>
                <c:ptCount val="1"/>
                <c:pt idx="0">
                  <c:v>2014 2015</c:v>
                </c:pt>
              </c:strCache>
            </c:strRef>
          </c:tx>
          <c:invertIfNegative val="0"/>
          <c:cat>
            <c:strRef>
              <c:f>('LICEAL Regiuni, judete, medii'!$A$6,'LICEAL Regiuni, judete, medii'!$A$9,'LICEAL Regiuni, judete, medii'!$A$30,'LICEAL Regiuni, judete, medii'!$A$50,'LICEAL Regiuni, judete, medii'!$A$71,'LICEAL Regiuni, judete, medii'!$A$92,'LICEAL Regiuni, judete, medii'!$A$100,'LICEAL Regiuni, judete, medii'!$A$124,'LICEAL Regiuni, judete, medii'!$A$142)</c:f>
              <c:strCache>
                <c:ptCount val="9"/>
                <c:pt idx="0">
                  <c:v>ROMÂNIA</c:v>
                </c:pt>
                <c:pt idx="1">
                  <c:v>NORD-VEST</c:v>
                </c:pt>
                <c:pt idx="2">
                  <c:v>CENTRU</c:v>
                </c:pt>
                <c:pt idx="3">
                  <c:v>NORD-EST</c:v>
                </c:pt>
                <c:pt idx="4">
                  <c:v>SUD-EST</c:v>
                </c:pt>
                <c:pt idx="5">
                  <c:v>BUCURESTI-ILFOV</c:v>
                </c:pt>
                <c:pt idx="6">
                  <c:v>SUD-MUNTENIA</c:v>
                </c:pt>
                <c:pt idx="7">
                  <c:v>SUD-VEST-OLTENIA</c:v>
                </c:pt>
                <c:pt idx="8">
                  <c:v>VEST</c:v>
                </c:pt>
              </c:strCache>
            </c:strRef>
          </c:cat>
          <c:val>
            <c:numRef>
              <c:f>('LICEAL Regiuni, judete, medii'!$E$6,'LICEAL Regiuni, judete, medii'!$E$9,'LICEAL Regiuni, judete, medii'!$E$30,'LICEAL Regiuni, judete, medii'!$E$50,'LICEAL Regiuni, judete, medii'!$E$71,'LICEAL Regiuni, judete, medii'!$E$92,'LICEAL Regiuni, judete, medii'!$E$100,'LICEAL Regiuni, judete, medii'!$E$124,'LICEAL Regiuni, judete, medii'!$E$142)</c:f>
              <c:numCache>
                <c:formatCode>0.00%</c:formatCode>
                <c:ptCount val="9"/>
                <c:pt idx="0">
                  <c:v>0.98366381662725122</c:v>
                </c:pt>
                <c:pt idx="1">
                  <c:v>0.99217125382262994</c:v>
                </c:pt>
                <c:pt idx="2">
                  <c:v>0.98759761139182356</c:v>
                </c:pt>
                <c:pt idx="3">
                  <c:v>0.97983104540654697</c:v>
                </c:pt>
                <c:pt idx="4">
                  <c:v>0.99281345565749235</c:v>
                </c:pt>
                <c:pt idx="5">
                  <c:v>0.98781643427643162</c:v>
                </c:pt>
                <c:pt idx="6">
                  <c:v>1</c:v>
                </c:pt>
                <c:pt idx="7">
                  <c:v>0.99024918743228607</c:v>
                </c:pt>
                <c:pt idx="8">
                  <c:v>0.98405164230112019</c:v>
                </c:pt>
              </c:numCache>
            </c:numRef>
          </c:val>
        </c:ser>
        <c:ser>
          <c:idx val="4"/>
          <c:order val="4"/>
          <c:tx>
            <c:strRef>
              <c:f>'LICEAL Regiuni, judete, medii'!$F$5</c:f>
              <c:strCache>
                <c:ptCount val="1"/>
                <c:pt idx="0">
                  <c:v>2015 2016</c:v>
                </c:pt>
              </c:strCache>
            </c:strRef>
          </c:tx>
          <c:invertIfNegative val="0"/>
          <c:cat>
            <c:strRef>
              <c:f>('LICEAL Regiuni, judete, medii'!$A$6,'LICEAL Regiuni, judete, medii'!$A$9,'LICEAL Regiuni, judete, medii'!$A$30,'LICEAL Regiuni, judete, medii'!$A$50,'LICEAL Regiuni, judete, medii'!$A$71,'LICEAL Regiuni, judete, medii'!$A$92,'LICEAL Regiuni, judete, medii'!$A$100,'LICEAL Regiuni, judete, medii'!$A$124,'LICEAL Regiuni, judete, medii'!$A$142)</c:f>
              <c:strCache>
                <c:ptCount val="9"/>
                <c:pt idx="0">
                  <c:v>ROMÂNIA</c:v>
                </c:pt>
                <c:pt idx="1">
                  <c:v>NORD-VEST</c:v>
                </c:pt>
                <c:pt idx="2">
                  <c:v>CENTRU</c:v>
                </c:pt>
                <c:pt idx="3">
                  <c:v>NORD-EST</c:v>
                </c:pt>
                <c:pt idx="4">
                  <c:v>SUD-EST</c:v>
                </c:pt>
                <c:pt idx="5">
                  <c:v>BUCURESTI-ILFOV</c:v>
                </c:pt>
                <c:pt idx="6">
                  <c:v>SUD-MUNTENIA</c:v>
                </c:pt>
                <c:pt idx="7">
                  <c:v>SUD-VEST-OLTENIA</c:v>
                </c:pt>
                <c:pt idx="8">
                  <c:v>VEST</c:v>
                </c:pt>
              </c:strCache>
            </c:strRef>
          </c:cat>
          <c:val>
            <c:numRef>
              <c:f>('LICEAL Regiuni, judete, medii'!$F$6,'LICEAL Regiuni, judete, medii'!$F$9,'LICEAL Regiuni, judete, medii'!$F$30,'LICEAL Regiuni, judete, medii'!$F$50,'LICEAL Regiuni, judete, medii'!$F$71,'LICEAL Regiuni, judete, medii'!$F$92,'LICEAL Regiuni, judete, medii'!$F$100,'LICEAL Regiuni, judete, medii'!$F$124,'LICEAL Regiuni, judete, medii'!$F$142)</c:f>
              <c:numCache>
                <c:formatCode>0.00%</c:formatCode>
                <c:ptCount val="9"/>
                <c:pt idx="0">
                  <c:v>0.98633127843827972</c:v>
                </c:pt>
                <c:pt idx="1">
                  <c:v>0.9906238730616661</c:v>
                </c:pt>
                <c:pt idx="2">
                  <c:v>0.98548486720197648</c:v>
                </c:pt>
                <c:pt idx="3">
                  <c:v>0.98356709231735395</c:v>
                </c:pt>
                <c:pt idx="4">
                  <c:v>0.99226365464954358</c:v>
                </c:pt>
                <c:pt idx="5">
                  <c:v>0.98345822140534422</c:v>
                </c:pt>
                <c:pt idx="6">
                  <c:v>0.98571428571428577</c:v>
                </c:pt>
                <c:pt idx="7">
                  <c:v>0.99274676758120461</c:v>
                </c:pt>
                <c:pt idx="8">
                  <c:v>0.98086956521739133</c:v>
                </c:pt>
              </c:numCache>
            </c:numRef>
          </c:val>
        </c:ser>
        <c:ser>
          <c:idx val="5"/>
          <c:order val="5"/>
          <c:tx>
            <c:strRef>
              <c:f>'LICEAL Regiuni, judete, medii'!$G$5</c:f>
              <c:strCache>
                <c:ptCount val="1"/>
                <c:pt idx="0">
                  <c:v>2016 2017</c:v>
                </c:pt>
              </c:strCache>
            </c:strRef>
          </c:tx>
          <c:invertIfNegative val="0"/>
          <c:cat>
            <c:strRef>
              <c:f>('LICEAL Regiuni, judete, medii'!$A$6,'LICEAL Regiuni, judete, medii'!$A$9,'LICEAL Regiuni, judete, medii'!$A$30,'LICEAL Regiuni, judete, medii'!$A$50,'LICEAL Regiuni, judete, medii'!$A$71,'LICEAL Regiuni, judete, medii'!$A$92,'LICEAL Regiuni, judete, medii'!$A$100,'LICEAL Regiuni, judete, medii'!$A$124,'LICEAL Regiuni, judete, medii'!$A$142)</c:f>
              <c:strCache>
                <c:ptCount val="9"/>
                <c:pt idx="0">
                  <c:v>ROMÂNIA</c:v>
                </c:pt>
                <c:pt idx="1">
                  <c:v>NORD-VEST</c:v>
                </c:pt>
                <c:pt idx="2">
                  <c:v>CENTRU</c:v>
                </c:pt>
                <c:pt idx="3">
                  <c:v>NORD-EST</c:v>
                </c:pt>
                <c:pt idx="4">
                  <c:v>SUD-EST</c:v>
                </c:pt>
                <c:pt idx="5">
                  <c:v>BUCURESTI-ILFOV</c:v>
                </c:pt>
                <c:pt idx="6">
                  <c:v>SUD-MUNTENIA</c:v>
                </c:pt>
                <c:pt idx="7">
                  <c:v>SUD-VEST-OLTENIA</c:v>
                </c:pt>
                <c:pt idx="8">
                  <c:v>VEST</c:v>
                </c:pt>
              </c:strCache>
            </c:strRef>
          </c:cat>
          <c:val>
            <c:numRef>
              <c:f>('LICEAL Regiuni, judete, medii'!$G$6,'LICEAL Regiuni, judete, medii'!$G$9,'LICEAL Regiuni, judete, medii'!$G$30,'LICEAL Regiuni, judete, medii'!$G$50,'LICEAL Regiuni, judete, medii'!$G$71,'LICEAL Regiuni, judete, medii'!$G$92,'LICEAL Regiuni, judete, medii'!$G$100,'LICEAL Regiuni, judete, medii'!$G$124,'LICEAL Regiuni, judete, medii'!$G$142)</c:f>
              <c:numCache>
                <c:formatCode>0.00%</c:formatCode>
                <c:ptCount val="9"/>
                <c:pt idx="0">
                  <c:v>0.98777442802448812</c:v>
                </c:pt>
                <c:pt idx="1">
                  <c:v>0.98970196268475885</c:v>
                </c:pt>
                <c:pt idx="2">
                  <c:v>0.98533045089561455</c:v>
                </c:pt>
                <c:pt idx="3">
                  <c:v>0.98544411389715258</c:v>
                </c:pt>
                <c:pt idx="4">
                  <c:v>0.9915585430670627</c:v>
                </c:pt>
                <c:pt idx="5">
                  <c:v>0.99042658031817543</c:v>
                </c:pt>
                <c:pt idx="6">
                  <c:v>0.98550724637681164</c:v>
                </c:pt>
                <c:pt idx="7">
                  <c:v>0.99770378874856491</c:v>
                </c:pt>
                <c:pt idx="8">
                  <c:v>0.98279816513761464</c:v>
                </c:pt>
              </c:numCache>
            </c:numRef>
          </c:val>
        </c:ser>
        <c:ser>
          <c:idx val="6"/>
          <c:order val="6"/>
          <c:tx>
            <c:strRef>
              <c:f>'LICEAL Regiuni, judete, medii'!$H$5</c:f>
              <c:strCache>
                <c:ptCount val="1"/>
                <c:pt idx="0">
                  <c:v>2017 2018</c:v>
                </c:pt>
              </c:strCache>
            </c:strRef>
          </c:tx>
          <c:invertIfNegative val="0"/>
          <c:cat>
            <c:strRef>
              <c:f>('LICEAL Regiuni, judete, medii'!$A$6,'LICEAL Regiuni, judete, medii'!$A$9,'LICEAL Regiuni, judete, medii'!$A$30,'LICEAL Regiuni, judete, medii'!$A$50,'LICEAL Regiuni, judete, medii'!$A$71,'LICEAL Regiuni, judete, medii'!$A$92,'LICEAL Regiuni, judete, medii'!$A$100,'LICEAL Regiuni, judete, medii'!$A$124,'LICEAL Regiuni, judete, medii'!$A$142)</c:f>
              <c:strCache>
                <c:ptCount val="9"/>
                <c:pt idx="0">
                  <c:v>ROMÂNIA</c:v>
                </c:pt>
                <c:pt idx="1">
                  <c:v>NORD-VEST</c:v>
                </c:pt>
                <c:pt idx="2">
                  <c:v>CENTRU</c:v>
                </c:pt>
                <c:pt idx="3">
                  <c:v>NORD-EST</c:v>
                </c:pt>
                <c:pt idx="4">
                  <c:v>SUD-EST</c:v>
                </c:pt>
                <c:pt idx="5">
                  <c:v>BUCURESTI-ILFOV</c:v>
                </c:pt>
                <c:pt idx="6">
                  <c:v>SUD-MUNTENIA</c:v>
                </c:pt>
                <c:pt idx="7">
                  <c:v>SUD-VEST-OLTENIA</c:v>
                </c:pt>
                <c:pt idx="8">
                  <c:v>VEST</c:v>
                </c:pt>
              </c:strCache>
            </c:strRef>
          </c:cat>
          <c:val>
            <c:numRef>
              <c:f>('LICEAL Regiuni, judete, medii'!$H$6,'LICEAL Regiuni, judete, medii'!$H$9,'LICEAL Regiuni, judete, medii'!$H$30,'LICEAL Regiuni, judete, medii'!$H$50,'LICEAL Regiuni, judete, medii'!$H$71,'LICEAL Regiuni, judete, medii'!$H$92,'LICEAL Regiuni, judete, medii'!$H$100,'LICEAL Regiuni, judete, medii'!$H$124,'LICEAL Regiuni, judete, medii'!$H$142)</c:f>
              <c:numCache>
                <c:formatCode>0.00%</c:formatCode>
                <c:ptCount val="9"/>
                <c:pt idx="0">
                  <c:v>0.99069244521444233</c:v>
                </c:pt>
                <c:pt idx="1">
                  <c:v>0.99498102582935488</c:v>
                </c:pt>
                <c:pt idx="2">
                  <c:v>0.98086419753086418</c:v>
                </c:pt>
                <c:pt idx="3">
                  <c:v>0.98631318029960124</c:v>
                </c:pt>
                <c:pt idx="4">
                  <c:v>0.9957911145752143</c:v>
                </c:pt>
                <c:pt idx="5">
                  <c:v>0.99345940565903601</c:v>
                </c:pt>
                <c:pt idx="6">
                  <c:v>0.92</c:v>
                </c:pt>
                <c:pt idx="7">
                  <c:v>0.99462014998369741</c:v>
                </c:pt>
                <c:pt idx="8">
                  <c:v>0.98708942471995442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276928"/>
        <c:axId val="85278720"/>
      </c:barChart>
      <c:catAx>
        <c:axId val="85276928"/>
        <c:scaling>
          <c:orientation val="minMax"/>
        </c:scaling>
        <c:delete val="0"/>
        <c:axPos val="b"/>
        <c:majorTickMark val="none"/>
        <c:minorTickMark val="none"/>
        <c:tickLblPos val="nextTo"/>
        <c:crossAx val="85278720"/>
        <c:crosses val="autoZero"/>
        <c:auto val="1"/>
        <c:lblAlgn val="ctr"/>
        <c:lblOffset val="100"/>
        <c:noMultiLvlLbl val="0"/>
      </c:catAx>
      <c:valAx>
        <c:axId val="85278720"/>
        <c:scaling>
          <c:orientation val="minMax"/>
        </c:scaling>
        <c:delete val="0"/>
        <c:axPos val="l"/>
        <c:majorGridlines/>
        <c:numFmt formatCode="0.00%" sourceLinked="1"/>
        <c:majorTickMark val="none"/>
        <c:minorTickMark val="none"/>
        <c:tickLblPos val="nextTo"/>
        <c:crossAx val="85276928"/>
        <c:crosses val="autoZero"/>
        <c:crossBetween val="between"/>
        <c:majorUnit val="3.0000000000000006E-2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ro-RO"/>
              <a:t>Ponderea personalului didactic calificat din învăţământul liceal</a:t>
            </a:r>
          </a:p>
          <a:p>
            <a:pPr>
              <a:defRPr/>
            </a:pPr>
            <a:r>
              <a:rPr lang="ro-RO"/>
              <a:t>Regiunea de Dezvoltare Nord - Vest</a:t>
            </a:r>
            <a:endParaRPr lang="vi-VN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'LICEAL Regiuni, judete, medii'!$B$5</c:f>
              <c:strCache>
                <c:ptCount val="1"/>
                <c:pt idx="0">
                  <c:v>2011 2012</c:v>
                </c:pt>
              </c:strCache>
            </c:strRef>
          </c:tx>
          <c:invertIfNegative val="0"/>
          <c:cat>
            <c:strRef>
              <c:f>('LICEAL Regiuni, judete, medii'!$A$9,'LICEAL Regiuni, judete, medii'!$A$12,'LICEAL Regiuni, judete, medii'!$A$15,'LICEAL Regiuni, judete, medii'!$A$18,'LICEAL Regiuni, judete, medii'!$A$21,'LICEAL Regiuni, judete, medii'!$A$24,'LICEAL Regiuni, judete, medii'!$A$27)</c:f>
              <c:strCache>
                <c:ptCount val="7"/>
                <c:pt idx="0">
                  <c:v>NORD-VEST</c:v>
                </c:pt>
                <c:pt idx="1">
                  <c:v>BIHOR</c:v>
                </c:pt>
                <c:pt idx="2">
                  <c:v>BISTRITA-NASAUD</c:v>
                </c:pt>
                <c:pt idx="3">
                  <c:v>CLUJ</c:v>
                </c:pt>
                <c:pt idx="4">
                  <c:v>MARAMURES</c:v>
                </c:pt>
                <c:pt idx="5">
                  <c:v>SATU MARE</c:v>
                </c:pt>
                <c:pt idx="6">
                  <c:v>SALAJ</c:v>
                </c:pt>
              </c:strCache>
            </c:strRef>
          </c:cat>
          <c:val>
            <c:numRef>
              <c:f>('LICEAL Regiuni, judete, medii'!$B$9,'LICEAL Regiuni, judete, medii'!$B$12,'LICEAL Regiuni, judete, medii'!$B$15,'LICEAL Regiuni, judete, medii'!$B$18,'LICEAL Regiuni, judete, medii'!$B$21,'LICEAL Regiuni, judete, medii'!$B$24,'LICEAL Regiuni, judete, medii'!$B$27)</c:f>
              <c:numCache>
                <c:formatCode>0.00%</c:formatCode>
                <c:ptCount val="7"/>
                <c:pt idx="0">
                  <c:v>0.9946137838168686</c:v>
                </c:pt>
                <c:pt idx="1">
                  <c:v>0.99858356940509918</c:v>
                </c:pt>
                <c:pt idx="2">
                  <c:v>0.98972602739726023</c:v>
                </c:pt>
                <c:pt idx="3">
                  <c:v>0.99434156378600824</c:v>
                </c:pt>
                <c:pt idx="4">
                  <c:v>0.99340369393139838</c:v>
                </c:pt>
                <c:pt idx="5">
                  <c:v>0.99318403115871468</c:v>
                </c:pt>
                <c:pt idx="6">
                  <c:v>0.9941860465116279</c:v>
                </c:pt>
              </c:numCache>
            </c:numRef>
          </c:val>
        </c:ser>
        <c:ser>
          <c:idx val="1"/>
          <c:order val="1"/>
          <c:tx>
            <c:strRef>
              <c:f>'LICEAL Regiuni, judete, medii'!$C$5</c:f>
              <c:strCache>
                <c:ptCount val="1"/>
                <c:pt idx="0">
                  <c:v>2012 2013</c:v>
                </c:pt>
              </c:strCache>
            </c:strRef>
          </c:tx>
          <c:invertIfNegative val="0"/>
          <c:cat>
            <c:strRef>
              <c:f>('LICEAL Regiuni, judete, medii'!$A$9,'LICEAL Regiuni, judete, medii'!$A$12,'LICEAL Regiuni, judete, medii'!$A$15,'LICEAL Regiuni, judete, medii'!$A$18,'LICEAL Regiuni, judete, medii'!$A$21,'LICEAL Regiuni, judete, medii'!$A$24,'LICEAL Regiuni, judete, medii'!$A$27)</c:f>
              <c:strCache>
                <c:ptCount val="7"/>
                <c:pt idx="0">
                  <c:v>NORD-VEST</c:v>
                </c:pt>
                <c:pt idx="1">
                  <c:v>BIHOR</c:v>
                </c:pt>
                <c:pt idx="2">
                  <c:v>BISTRITA-NASAUD</c:v>
                </c:pt>
                <c:pt idx="3">
                  <c:v>CLUJ</c:v>
                </c:pt>
                <c:pt idx="4">
                  <c:v>MARAMURES</c:v>
                </c:pt>
                <c:pt idx="5">
                  <c:v>SATU MARE</c:v>
                </c:pt>
                <c:pt idx="6">
                  <c:v>SALAJ</c:v>
                </c:pt>
              </c:strCache>
            </c:strRef>
          </c:cat>
          <c:val>
            <c:numRef>
              <c:f>('LICEAL Regiuni, judete, medii'!$C$9,'LICEAL Regiuni, judete, medii'!$C$12,'LICEAL Regiuni, judete, medii'!$C$15,'LICEAL Regiuni, judete, medii'!$C$18,'LICEAL Regiuni, judete, medii'!$C$21,'LICEAL Regiuni, judete, medii'!$C$24,'LICEAL Regiuni, judete, medii'!$C$27)</c:f>
              <c:numCache>
                <c:formatCode>0.00%</c:formatCode>
                <c:ptCount val="7"/>
                <c:pt idx="0">
                  <c:v>0.9850557244174265</c:v>
                </c:pt>
                <c:pt idx="1">
                  <c:v>0.9930843706777317</c:v>
                </c:pt>
                <c:pt idx="2">
                  <c:v>0.97356321839080462</c:v>
                </c:pt>
                <c:pt idx="3">
                  <c:v>0.97940865892291451</c:v>
                </c:pt>
                <c:pt idx="4">
                  <c:v>0.98843484965304551</c:v>
                </c:pt>
                <c:pt idx="5">
                  <c:v>0.98376313276026739</c:v>
                </c:pt>
                <c:pt idx="6">
                  <c:v>0.98546042003231016</c:v>
                </c:pt>
              </c:numCache>
            </c:numRef>
          </c:val>
        </c:ser>
        <c:ser>
          <c:idx val="2"/>
          <c:order val="2"/>
          <c:tx>
            <c:strRef>
              <c:f>'LICEAL Regiuni, judete, medii'!$D$5</c:f>
              <c:strCache>
                <c:ptCount val="1"/>
                <c:pt idx="0">
                  <c:v>2013 2014</c:v>
                </c:pt>
              </c:strCache>
            </c:strRef>
          </c:tx>
          <c:invertIfNegative val="0"/>
          <c:cat>
            <c:strRef>
              <c:f>('LICEAL Regiuni, judete, medii'!$A$9,'LICEAL Regiuni, judete, medii'!$A$12,'LICEAL Regiuni, judete, medii'!$A$15,'LICEAL Regiuni, judete, medii'!$A$18,'LICEAL Regiuni, judete, medii'!$A$21,'LICEAL Regiuni, judete, medii'!$A$24,'LICEAL Regiuni, judete, medii'!$A$27)</c:f>
              <c:strCache>
                <c:ptCount val="7"/>
                <c:pt idx="0">
                  <c:v>NORD-VEST</c:v>
                </c:pt>
                <c:pt idx="1">
                  <c:v>BIHOR</c:v>
                </c:pt>
                <c:pt idx="2">
                  <c:v>BISTRITA-NASAUD</c:v>
                </c:pt>
                <c:pt idx="3">
                  <c:v>CLUJ</c:v>
                </c:pt>
                <c:pt idx="4">
                  <c:v>MARAMURES</c:v>
                </c:pt>
                <c:pt idx="5">
                  <c:v>SATU MARE</c:v>
                </c:pt>
                <c:pt idx="6">
                  <c:v>SALAJ</c:v>
                </c:pt>
              </c:strCache>
            </c:strRef>
          </c:cat>
          <c:val>
            <c:numRef>
              <c:f>('LICEAL Regiuni, judete, medii'!$D$9,'LICEAL Regiuni, judete, medii'!$D$12,'LICEAL Regiuni, judete, medii'!$D$15,'LICEAL Regiuni, judete, medii'!$D$18,'LICEAL Regiuni, judete, medii'!$D$21,'LICEAL Regiuni, judete, medii'!$D$24,'LICEAL Regiuni, judete, medii'!$D$27)</c:f>
              <c:numCache>
                <c:formatCode>0.00%</c:formatCode>
                <c:ptCount val="7"/>
                <c:pt idx="0">
                  <c:v>0.98844146159582402</c:v>
                </c:pt>
                <c:pt idx="1">
                  <c:v>0.99870633893919791</c:v>
                </c:pt>
                <c:pt idx="2">
                  <c:v>0.9729411764705882</c:v>
                </c:pt>
                <c:pt idx="3">
                  <c:v>0.97921225382932164</c:v>
                </c:pt>
                <c:pt idx="4">
                  <c:v>0.99394398183194554</c:v>
                </c:pt>
                <c:pt idx="5">
                  <c:v>0.99907493061979646</c:v>
                </c:pt>
                <c:pt idx="6">
                  <c:v>0.96908809891808345</c:v>
                </c:pt>
              </c:numCache>
            </c:numRef>
          </c:val>
        </c:ser>
        <c:ser>
          <c:idx val="3"/>
          <c:order val="3"/>
          <c:tx>
            <c:strRef>
              <c:f>'LICEAL Regiuni, judete, medii'!$E$5</c:f>
              <c:strCache>
                <c:ptCount val="1"/>
                <c:pt idx="0">
                  <c:v>2014 2015</c:v>
                </c:pt>
              </c:strCache>
            </c:strRef>
          </c:tx>
          <c:invertIfNegative val="0"/>
          <c:cat>
            <c:strRef>
              <c:f>('LICEAL Regiuni, judete, medii'!$A$9,'LICEAL Regiuni, judete, medii'!$A$12,'LICEAL Regiuni, judete, medii'!$A$15,'LICEAL Regiuni, judete, medii'!$A$18,'LICEAL Regiuni, judete, medii'!$A$21,'LICEAL Regiuni, judete, medii'!$A$24,'LICEAL Regiuni, judete, medii'!$A$27)</c:f>
              <c:strCache>
                <c:ptCount val="7"/>
                <c:pt idx="0">
                  <c:v>NORD-VEST</c:v>
                </c:pt>
                <c:pt idx="1">
                  <c:v>BIHOR</c:v>
                </c:pt>
                <c:pt idx="2">
                  <c:v>BISTRITA-NASAUD</c:v>
                </c:pt>
                <c:pt idx="3">
                  <c:v>CLUJ</c:v>
                </c:pt>
                <c:pt idx="4">
                  <c:v>MARAMURES</c:v>
                </c:pt>
                <c:pt idx="5">
                  <c:v>SATU MARE</c:v>
                </c:pt>
                <c:pt idx="6">
                  <c:v>SALAJ</c:v>
                </c:pt>
              </c:strCache>
            </c:strRef>
          </c:cat>
          <c:val>
            <c:numRef>
              <c:f>('LICEAL Regiuni, judete, medii'!$E$9,'LICEAL Regiuni, judete, medii'!$E$12,'LICEAL Regiuni, judete, medii'!$E$15,'LICEAL Regiuni, judete, medii'!$E$18,'LICEAL Regiuni, judete, medii'!$E$21,'LICEAL Regiuni, judete, medii'!$E$24,'LICEAL Regiuni, judete, medii'!$E$27)</c:f>
              <c:numCache>
                <c:formatCode>0.00%</c:formatCode>
                <c:ptCount val="7"/>
                <c:pt idx="0">
                  <c:v>0.99217125382262994</c:v>
                </c:pt>
                <c:pt idx="1">
                  <c:v>0.9979432332373509</c:v>
                </c:pt>
                <c:pt idx="2">
                  <c:v>0.99640718562874253</c:v>
                </c:pt>
                <c:pt idx="3">
                  <c:v>0.98583877995642699</c:v>
                </c:pt>
                <c:pt idx="4">
                  <c:v>0.98596491228070171</c:v>
                </c:pt>
                <c:pt idx="5">
                  <c:v>0.99518304431599225</c:v>
                </c:pt>
                <c:pt idx="6">
                  <c:v>0.99180327868852458</c:v>
                </c:pt>
              </c:numCache>
            </c:numRef>
          </c:val>
        </c:ser>
        <c:ser>
          <c:idx val="4"/>
          <c:order val="4"/>
          <c:tx>
            <c:strRef>
              <c:f>'LICEAL Regiuni, judete, medii'!$F$5</c:f>
              <c:strCache>
                <c:ptCount val="1"/>
                <c:pt idx="0">
                  <c:v>2015 2016</c:v>
                </c:pt>
              </c:strCache>
            </c:strRef>
          </c:tx>
          <c:invertIfNegative val="0"/>
          <c:cat>
            <c:strRef>
              <c:f>('LICEAL Regiuni, judete, medii'!$A$9,'LICEAL Regiuni, judete, medii'!$A$12,'LICEAL Regiuni, judete, medii'!$A$15,'LICEAL Regiuni, judete, medii'!$A$18,'LICEAL Regiuni, judete, medii'!$A$21,'LICEAL Regiuni, judete, medii'!$A$24,'LICEAL Regiuni, judete, medii'!$A$27)</c:f>
              <c:strCache>
                <c:ptCount val="7"/>
                <c:pt idx="0">
                  <c:v>NORD-VEST</c:v>
                </c:pt>
                <c:pt idx="1">
                  <c:v>BIHOR</c:v>
                </c:pt>
                <c:pt idx="2">
                  <c:v>BISTRITA-NASAUD</c:v>
                </c:pt>
                <c:pt idx="3">
                  <c:v>CLUJ</c:v>
                </c:pt>
                <c:pt idx="4">
                  <c:v>MARAMURES</c:v>
                </c:pt>
                <c:pt idx="5">
                  <c:v>SATU MARE</c:v>
                </c:pt>
                <c:pt idx="6">
                  <c:v>SALAJ</c:v>
                </c:pt>
              </c:strCache>
            </c:strRef>
          </c:cat>
          <c:val>
            <c:numRef>
              <c:f>('LICEAL Regiuni, judete, medii'!$F$9,'LICEAL Regiuni, judete, medii'!$F$12,'LICEAL Regiuni, judete, medii'!$F$15,'LICEAL Regiuni, judete, medii'!$F$18,'LICEAL Regiuni, judete, medii'!$F$21,'LICEAL Regiuni, judete, medii'!$F$24,'LICEAL Regiuni, judete, medii'!$F$27)</c:f>
              <c:numCache>
                <c:formatCode>0.00%</c:formatCode>
                <c:ptCount val="7"/>
                <c:pt idx="0">
                  <c:v>0.9906238730616661</c:v>
                </c:pt>
                <c:pt idx="1">
                  <c:v>0.9955357142857143</c:v>
                </c:pt>
                <c:pt idx="2">
                  <c:v>0.99873896595208067</c:v>
                </c:pt>
                <c:pt idx="3">
                  <c:v>0.9833780160857909</c:v>
                </c:pt>
                <c:pt idx="4">
                  <c:v>0.9877961234745154</c:v>
                </c:pt>
                <c:pt idx="5">
                  <c:v>0.986328125</c:v>
                </c:pt>
                <c:pt idx="6">
                  <c:v>0.99460431654676262</c:v>
                </c:pt>
              </c:numCache>
            </c:numRef>
          </c:val>
        </c:ser>
        <c:ser>
          <c:idx val="5"/>
          <c:order val="5"/>
          <c:tx>
            <c:strRef>
              <c:f>'LICEAL Regiuni, judete, medii'!$G$5</c:f>
              <c:strCache>
                <c:ptCount val="1"/>
                <c:pt idx="0">
                  <c:v>2016 2017</c:v>
                </c:pt>
              </c:strCache>
            </c:strRef>
          </c:tx>
          <c:invertIfNegative val="0"/>
          <c:cat>
            <c:strRef>
              <c:f>('LICEAL Regiuni, judete, medii'!$A$9,'LICEAL Regiuni, judete, medii'!$A$12,'LICEAL Regiuni, judete, medii'!$A$15,'LICEAL Regiuni, judete, medii'!$A$18,'LICEAL Regiuni, judete, medii'!$A$21,'LICEAL Regiuni, judete, medii'!$A$24,'LICEAL Regiuni, judete, medii'!$A$27)</c:f>
              <c:strCache>
                <c:ptCount val="7"/>
                <c:pt idx="0">
                  <c:v>NORD-VEST</c:v>
                </c:pt>
                <c:pt idx="1">
                  <c:v>BIHOR</c:v>
                </c:pt>
                <c:pt idx="2">
                  <c:v>BISTRITA-NASAUD</c:v>
                </c:pt>
                <c:pt idx="3">
                  <c:v>CLUJ</c:v>
                </c:pt>
                <c:pt idx="4">
                  <c:v>MARAMURES</c:v>
                </c:pt>
                <c:pt idx="5">
                  <c:v>SATU MARE</c:v>
                </c:pt>
                <c:pt idx="6">
                  <c:v>SALAJ</c:v>
                </c:pt>
              </c:strCache>
            </c:strRef>
          </c:cat>
          <c:val>
            <c:numRef>
              <c:f>('LICEAL Regiuni, judete, medii'!$G$9,'LICEAL Regiuni, judete, medii'!$G$12,'LICEAL Regiuni, judete, medii'!$G$15,'LICEAL Regiuni, judete, medii'!$G$18,'LICEAL Regiuni, judete, medii'!$G$21,'LICEAL Regiuni, judete, medii'!$G$24,'LICEAL Regiuni, judete, medii'!$G$27)</c:f>
              <c:numCache>
                <c:formatCode>0.00%</c:formatCode>
                <c:ptCount val="7"/>
                <c:pt idx="0">
                  <c:v>0.98970196268475885</c:v>
                </c:pt>
                <c:pt idx="1">
                  <c:v>0.99336527828971621</c:v>
                </c:pt>
                <c:pt idx="2">
                  <c:v>0.99131513647642677</c:v>
                </c:pt>
                <c:pt idx="3">
                  <c:v>0.98579234972677598</c:v>
                </c:pt>
                <c:pt idx="4">
                  <c:v>0.98972853998532651</c:v>
                </c:pt>
                <c:pt idx="5">
                  <c:v>0.98007968127490042</c:v>
                </c:pt>
                <c:pt idx="6">
                  <c:v>1</c:v>
                </c:pt>
              </c:numCache>
            </c:numRef>
          </c:val>
        </c:ser>
        <c:ser>
          <c:idx val="6"/>
          <c:order val="6"/>
          <c:tx>
            <c:strRef>
              <c:f>'LICEAL Regiuni, judete, medii'!$H$5</c:f>
              <c:strCache>
                <c:ptCount val="1"/>
                <c:pt idx="0">
                  <c:v>2017 2018</c:v>
                </c:pt>
              </c:strCache>
            </c:strRef>
          </c:tx>
          <c:invertIfNegative val="0"/>
          <c:cat>
            <c:strRef>
              <c:f>('LICEAL Regiuni, judete, medii'!$A$9,'LICEAL Regiuni, judete, medii'!$A$12,'LICEAL Regiuni, judete, medii'!$A$15,'LICEAL Regiuni, judete, medii'!$A$18,'LICEAL Regiuni, judete, medii'!$A$21,'LICEAL Regiuni, judete, medii'!$A$24,'LICEAL Regiuni, judete, medii'!$A$27)</c:f>
              <c:strCache>
                <c:ptCount val="7"/>
                <c:pt idx="0">
                  <c:v>NORD-VEST</c:v>
                </c:pt>
                <c:pt idx="1">
                  <c:v>BIHOR</c:v>
                </c:pt>
                <c:pt idx="2">
                  <c:v>BISTRITA-NASAUD</c:v>
                </c:pt>
                <c:pt idx="3">
                  <c:v>CLUJ</c:v>
                </c:pt>
                <c:pt idx="4">
                  <c:v>MARAMURES</c:v>
                </c:pt>
                <c:pt idx="5">
                  <c:v>SATU MARE</c:v>
                </c:pt>
                <c:pt idx="6">
                  <c:v>SALAJ</c:v>
                </c:pt>
              </c:strCache>
            </c:strRef>
          </c:cat>
          <c:val>
            <c:numRef>
              <c:f>('LICEAL Regiuni, judete, medii'!$H$9,'LICEAL Regiuni, judete, medii'!$H$12,'LICEAL Regiuni, judete, medii'!$H$15,'LICEAL Regiuni, judete, medii'!$H$18,'LICEAL Regiuni, judete, medii'!$H$21,'LICEAL Regiuni, judete, medii'!$H$24,'LICEAL Regiuni, judete, medii'!$H$27)</c:f>
              <c:numCache>
                <c:formatCode>0.00%</c:formatCode>
                <c:ptCount val="7"/>
                <c:pt idx="0">
                  <c:v>0.99498102582935488</c:v>
                </c:pt>
                <c:pt idx="1">
                  <c:v>0.99518161601186061</c:v>
                </c:pt>
                <c:pt idx="2">
                  <c:v>0.99866131191432395</c:v>
                </c:pt>
                <c:pt idx="3">
                  <c:v>0.99248120300751874</c:v>
                </c:pt>
                <c:pt idx="4">
                  <c:v>0.99484915378955119</c:v>
                </c:pt>
                <c:pt idx="5">
                  <c:v>0.994994994994995</c:v>
                </c:pt>
                <c:pt idx="6">
                  <c:v>0.99801587301587302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292160"/>
        <c:axId val="85293696"/>
      </c:barChart>
      <c:catAx>
        <c:axId val="85292160"/>
        <c:scaling>
          <c:orientation val="minMax"/>
        </c:scaling>
        <c:delete val="0"/>
        <c:axPos val="b"/>
        <c:majorTickMark val="none"/>
        <c:minorTickMark val="none"/>
        <c:tickLblPos val="nextTo"/>
        <c:crossAx val="85293696"/>
        <c:crosses val="autoZero"/>
        <c:auto val="1"/>
        <c:lblAlgn val="ctr"/>
        <c:lblOffset val="100"/>
        <c:noMultiLvlLbl val="0"/>
      </c:catAx>
      <c:valAx>
        <c:axId val="85293696"/>
        <c:scaling>
          <c:orientation val="minMax"/>
        </c:scaling>
        <c:delete val="0"/>
        <c:axPos val="l"/>
        <c:majorGridlines/>
        <c:numFmt formatCode="0.00%" sourceLinked="1"/>
        <c:majorTickMark val="none"/>
        <c:minorTickMark val="none"/>
        <c:tickLblPos val="nextTo"/>
        <c:crossAx val="85292160"/>
        <c:crosses val="autoZero"/>
        <c:crossBetween val="between"/>
        <c:majorUnit val="2.0000000000000004E-2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ro-RO"/>
              <a:t>Ponderea personalului didactic calificat din învăţământul liceal</a:t>
            </a:r>
          </a:p>
          <a:p>
            <a:pPr>
              <a:defRPr/>
            </a:pPr>
            <a:r>
              <a:rPr lang="ro-RO"/>
              <a:t>Regiunea de Dezvoltare Centru</a:t>
            </a:r>
            <a:endParaRPr lang="vi-VN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'LICEAL Regiuni, judete, medii'!$B$5</c:f>
              <c:strCache>
                <c:ptCount val="1"/>
                <c:pt idx="0">
                  <c:v>2011 2012</c:v>
                </c:pt>
              </c:strCache>
            </c:strRef>
          </c:tx>
          <c:invertIfNegative val="0"/>
          <c:cat>
            <c:strRef>
              <c:f>('LICEAL Regiuni, judete, medii'!$A$30,'LICEAL Regiuni, judete, medii'!$A$33,'LICEAL Regiuni, judete, medii'!$A$36,'LICEAL Regiuni, judete, medii'!$A$39,'LICEAL Regiuni, judete, medii'!$A$41,'LICEAL Regiuni, judete, medii'!$A$44,'LICEAL Regiuni, judete, medii'!$A$47)</c:f>
              <c:strCache>
                <c:ptCount val="7"/>
                <c:pt idx="0">
                  <c:v>CENTRU</c:v>
                </c:pt>
                <c:pt idx="1">
                  <c:v>ALBA</c:v>
                </c:pt>
                <c:pt idx="2">
                  <c:v>BRASOV</c:v>
                </c:pt>
                <c:pt idx="3">
                  <c:v>COVASNA</c:v>
                </c:pt>
                <c:pt idx="4">
                  <c:v>HARGHITA</c:v>
                </c:pt>
                <c:pt idx="5">
                  <c:v>MURES</c:v>
                </c:pt>
                <c:pt idx="6">
                  <c:v>SIBIU</c:v>
                </c:pt>
              </c:strCache>
            </c:strRef>
          </c:cat>
          <c:val>
            <c:numRef>
              <c:f>('LICEAL Regiuni, judete, medii'!$B$30,'LICEAL Regiuni, judete, medii'!$B$33,'LICEAL Regiuni, judete, medii'!$B$36,'LICEAL Regiuni, judete, medii'!$B$39,'LICEAL Regiuni, judete, medii'!$B$41,'LICEAL Regiuni, judete, medii'!$B$44,'LICEAL Regiuni, judete, medii'!$B$47)</c:f>
              <c:numCache>
                <c:formatCode>0.00%</c:formatCode>
                <c:ptCount val="7"/>
                <c:pt idx="0">
                  <c:v>0.99348534201954397</c:v>
                </c:pt>
                <c:pt idx="1">
                  <c:v>0.99350649350649356</c:v>
                </c:pt>
                <c:pt idx="2">
                  <c:v>0.99757722592368259</c:v>
                </c:pt>
                <c:pt idx="3">
                  <c:v>0.99850299401197606</c:v>
                </c:pt>
                <c:pt idx="4">
                  <c:v>0.99445471349353054</c:v>
                </c:pt>
                <c:pt idx="5">
                  <c:v>0.98605577689243029</c:v>
                </c:pt>
                <c:pt idx="6">
                  <c:v>0.99349442379182151</c:v>
                </c:pt>
              </c:numCache>
            </c:numRef>
          </c:val>
        </c:ser>
        <c:ser>
          <c:idx val="1"/>
          <c:order val="1"/>
          <c:tx>
            <c:strRef>
              <c:f>'LICEAL Regiuni, judete, medii'!$C$5</c:f>
              <c:strCache>
                <c:ptCount val="1"/>
                <c:pt idx="0">
                  <c:v>2012 2013</c:v>
                </c:pt>
              </c:strCache>
            </c:strRef>
          </c:tx>
          <c:invertIfNegative val="0"/>
          <c:cat>
            <c:strRef>
              <c:f>('LICEAL Regiuni, judete, medii'!$A$30,'LICEAL Regiuni, judete, medii'!$A$33,'LICEAL Regiuni, judete, medii'!$A$36,'LICEAL Regiuni, judete, medii'!$A$39,'LICEAL Regiuni, judete, medii'!$A$41,'LICEAL Regiuni, judete, medii'!$A$44,'LICEAL Regiuni, judete, medii'!$A$47)</c:f>
              <c:strCache>
                <c:ptCount val="7"/>
                <c:pt idx="0">
                  <c:v>CENTRU</c:v>
                </c:pt>
                <c:pt idx="1">
                  <c:v>ALBA</c:v>
                </c:pt>
                <c:pt idx="2">
                  <c:v>BRASOV</c:v>
                </c:pt>
                <c:pt idx="3">
                  <c:v>COVASNA</c:v>
                </c:pt>
                <c:pt idx="4">
                  <c:v>HARGHITA</c:v>
                </c:pt>
                <c:pt idx="5">
                  <c:v>MURES</c:v>
                </c:pt>
                <c:pt idx="6">
                  <c:v>SIBIU</c:v>
                </c:pt>
              </c:strCache>
            </c:strRef>
          </c:cat>
          <c:val>
            <c:numRef>
              <c:f>('LICEAL Regiuni, judete, medii'!$C$30,'LICEAL Regiuni, judete, medii'!$C$33,'LICEAL Regiuni, judete, medii'!$C$36,'LICEAL Regiuni, judete, medii'!$C$39,'LICEAL Regiuni, judete, medii'!$C$41,'LICEAL Regiuni, judete, medii'!$C$44,'LICEAL Regiuni, judete, medii'!$C$47)</c:f>
              <c:numCache>
                <c:formatCode>0.00%</c:formatCode>
                <c:ptCount val="7"/>
                <c:pt idx="0">
                  <c:v>0.98383508823965593</c:v>
                </c:pt>
                <c:pt idx="1">
                  <c:v>0.99134615384615388</c:v>
                </c:pt>
                <c:pt idx="2">
                  <c:v>0.9539559014267186</c:v>
                </c:pt>
                <c:pt idx="3">
                  <c:v>0.99685039370078743</c:v>
                </c:pt>
                <c:pt idx="4">
                  <c:v>0.99345182413470534</c:v>
                </c:pt>
                <c:pt idx="5">
                  <c:v>0.99381868131868134</c:v>
                </c:pt>
                <c:pt idx="6">
                  <c:v>0.98901098901098905</c:v>
                </c:pt>
              </c:numCache>
            </c:numRef>
          </c:val>
        </c:ser>
        <c:ser>
          <c:idx val="2"/>
          <c:order val="2"/>
          <c:tx>
            <c:strRef>
              <c:f>'LICEAL Regiuni, judete, medii'!$D$5</c:f>
              <c:strCache>
                <c:ptCount val="1"/>
                <c:pt idx="0">
                  <c:v>2013 2014</c:v>
                </c:pt>
              </c:strCache>
            </c:strRef>
          </c:tx>
          <c:invertIfNegative val="0"/>
          <c:cat>
            <c:strRef>
              <c:f>('LICEAL Regiuni, judete, medii'!$A$30,'LICEAL Regiuni, judete, medii'!$A$33,'LICEAL Regiuni, judete, medii'!$A$36,'LICEAL Regiuni, judete, medii'!$A$39,'LICEAL Regiuni, judete, medii'!$A$41,'LICEAL Regiuni, judete, medii'!$A$44,'LICEAL Regiuni, judete, medii'!$A$47)</c:f>
              <c:strCache>
                <c:ptCount val="7"/>
                <c:pt idx="0">
                  <c:v>CENTRU</c:v>
                </c:pt>
                <c:pt idx="1">
                  <c:v>ALBA</c:v>
                </c:pt>
                <c:pt idx="2">
                  <c:v>BRASOV</c:v>
                </c:pt>
                <c:pt idx="3">
                  <c:v>COVASNA</c:v>
                </c:pt>
                <c:pt idx="4">
                  <c:v>HARGHITA</c:v>
                </c:pt>
                <c:pt idx="5">
                  <c:v>MURES</c:v>
                </c:pt>
                <c:pt idx="6">
                  <c:v>SIBIU</c:v>
                </c:pt>
              </c:strCache>
            </c:strRef>
          </c:cat>
          <c:val>
            <c:numRef>
              <c:f>('LICEAL Regiuni, judete, medii'!$D$30,'LICEAL Regiuni, judete, medii'!$D$33,'LICEAL Regiuni, judete, medii'!$D$36,'LICEAL Regiuni, judete, medii'!$D$39,'LICEAL Regiuni, judete, medii'!$D$41,'LICEAL Regiuni, judete, medii'!$D$44,'LICEAL Regiuni, judete, medii'!$D$47)</c:f>
              <c:numCache>
                <c:formatCode>0.00%</c:formatCode>
                <c:ptCount val="7"/>
                <c:pt idx="0">
                  <c:v>0.9736066057210262</c:v>
                </c:pt>
                <c:pt idx="1">
                  <c:v>0.99101527403414191</c:v>
                </c:pt>
                <c:pt idx="2">
                  <c:v>0.96044413601665513</c:v>
                </c:pt>
                <c:pt idx="3">
                  <c:v>0.99053627760252361</c:v>
                </c:pt>
                <c:pt idx="4">
                  <c:v>0.9703632887189293</c:v>
                </c:pt>
                <c:pt idx="5">
                  <c:v>0.96967699406723795</c:v>
                </c:pt>
                <c:pt idx="6">
                  <c:v>0.97187196896217265</c:v>
                </c:pt>
              </c:numCache>
            </c:numRef>
          </c:val>
        </c:ser>
        <c:ser>
          <c:idx val="3"/>
          <c:order val="3"/>
          <c:tx>
            <c:strRef>
              <c:f>'LICEAL Regiuni, judete, medii'!$E$5</c:f>
              <c:strCache>
                <c:ptCount val="1"/>
                <c:pt idx="0">
                  <c:v>2014 2015</c:v>
                </c:pt>
              </c:strCache>
            </c:strRef>
          </c:tx>
          <c:invertIfNegative val="0"/>
          <c:cat>
            <c:strRef>
              <c:f>('LICEAL Regiuni, judete, medii'!$A$30,'LICEAL Regiuni, judete, medii'!$A$33,'LICEAL Regiuni, judete, medii'!$A$36,'LICEAL Regiuni, judete, medii'!$A$39,'LICEAL Regiuni, judete, medii'!$A$41,'LICEAL Regiuni, judete, medii'!$A$44,'LICEAL Regiuni, judete, medii'!$A$47)</c:f>
              <c:strCache>
                <c:ptCount val="7"/>
                <c:pt idx="0">
                  <c:v>CENTRU</c:v>
                </c:pt>
                <c:pt idx="1">
                  <c:v>ALBA</c:v>
                </c:pt>
                <c:pt idx="2">
                  <c:v>BRASOV</c:v>
                </c:pt>
                <c:pt idx="3">
                  <c:v>COVASNA</c:v>
                </c:pt>
                <c:pt idx="4">
                  <c:v>HARGHITA</c:v>
                </c:pt>
                <c:pt idx="5">
                  <c:v>MURES</c:v>
                </c:pt>
                <c:pt idx="6">
                  <c:v>SIBIU</c:v>
                </c:pt>
              </c:strCache>
            </c:strRef>
          </c:cat>
          <c:val>
            <c:numRef>
              <c:f>('LICEAL Regiuni, judete, medii'!$E$30,'LICEAL Regiuni, judete, medii'!$E$33,'LICEAL Regiuni, judete, medii'!$E$36,'LICEAL Regiuni, judete, medii'!$E$39,'LICEAL Regiuni, judete, medii'!$E$41,'LICEAL Regiuni, judete, medii'!$E$44,'LICEAL Regiuni, judete, medii'!$E$47)</c:f>
              <c:numCache>
                <c:formatCode>0.00%</c:formatCode>
                <c:ptCount val="7"/>
                <c:pt idx="0">
                  <c:v>0.98759761139182356</c:v>
                </c:pt>
                <c:pt idx="1">
                  <c:v>0.98499061913696062</c:v>
                </c:pt>
                <c:pt idx="2">
                  <c:v>0.99043414275202357</c:v>
                </c:pt>
                <c:pt idx="3">
                  <c:v>1</c:v>
                </c:pt>
                <c:pt idx="4">
                  <c:v>0.98144712430426717</c:v>
                </c:pt>
                <c:pt idx="5">
                  <c:v>0.98792613636363635</c:v>
                </c:pt>
                <c:pt idx="6">
                  <c:v>0.9853515625</c:v>
                </c:pt>
              </c:numCache>
            </c:numRef>
          </c:val>
        </c:ser>
        <c:ser>
          <c:idx val="4"/>
          <c:order val="4"/>
          <c:tx>
            <c:strRef>
              <c:f>'LICEAL Regiuni, judete, medii'!$F$5</c:f>
              <c:strCache>
                <c:ptCount val="1"/>
                <c:pt idx="0">
                  <c:v>2015 2016</c:v>
                </c:pt>
              </c:strCache>
            </c:strRef>
          </c:tx>
          <c:invertIfNegative val="0"/>
          <c:cat>
            <c:strRef>
              <c:f>('LICEAL Regiuni, judete, medii'!$A$30,'LICEAL Regiuni, judete, medii'!$A$33,'LICEAL Regiuni, judete, medii'!$A$36,'LICEAL Regiuni, judete, medii'!$A$39,'LICEAL Regiuni, judete, medii'!$A$41,'LICEAL Regiuni, judete, medii'!$A$44,'LICEAL Regiuni, judete, medii'!$A$47)</c:f>
              <c:strCache>
                <c:ptCount val="7"/>
                <c:pt idx="0">
                  <c:v>CENTRU</c:v>
                </c:pt>
                <c:pt idx="1">
                  <c:v>ALBA</c:v>
                </c:pt>
                <c:pt idx="2">
                  <c:v>BRASOV</c:v>
                </c:pt>
                <c:pt idx="3">
                  <c:v>COVASNA</c:v>
                </c:pt>
                <c:pt idx="4">
                  <c:v>HARGHITA</c:v>
                </c:pt>
                <c:pt idx="5">
                  <c:v>MURES</c:v>
                </c:pt>
                <c:pt idx="6">
                  <c:v>SIBIU</c:v>
                </c:pt>
              </c:strCache>
            </c:strRef>
          </c:cat>
          <c:val>
            <c:numRef>
              <c:f>('LICEAL Regiuni, judete, medii'!$F$30,'LICEAL Regiuni, judete, medii'!$F$33,'LICEAL Regiuni, judete, medii'!$F$36,'LICEAL Regiuni, judete, medii'!$F$39,'LICEAL Regiuni, judete, medii'!$F$41,'LICEAL Regiuni, judete, medii'!$F$44,'LICEAL Regiuni, judete, medii'!$F$47)</c:f>
              <c:numCache>
                <c:formatCode>0.00%</c:formatCode>
                <c:ptCount val="7"/>
                <c:pt idx="0">
                  <c:v>0.98548486720197648</c:v>
                </c:pt>
                <c:pt idx="1">
                  <c:v>0.98552036199095028</c:v>
                </c:pt>
                <c:pt idx="2">
                  <c:v>0.98731343283582085</c:v>
                </c:pt>
                <c:pt idx="3">
                  <c:v>1</c:v>
                </c:pt>
                <c:pt idx="4">
                  <c:v>0.98648648648648651</c:v>
                </c:pt>
                <c:pt idx="5">
                  <c:v>0.9773351648351648</c:v>
                </c:pt>
                <c:pt idx="6">
                  <c:v>0.9854922279792746</c:v>
                </c:pt>
              </c:numCache>
            </c:numRef>
          </c:val>
        </c:ser>
        <c:ser>
          <c:idx val="5"/>
          <c:order val="5"/>
          <c:tx>
            <c:strRef>
              <c:f>'LICEAL Regiuni, judete, medii'!$G$5</c:f>
              <c:strCache>
                <c:ptCount val="1"/>
                <c:pt idx="0">
                  <c:v>2016 2017</c:v>
                </c:pt>
              </c:strCache>
            </c:strRef>
          </c:tx>
          <c:invertIfNegative val="0"/>
          <c:cat>
            <c:strRef>
              <c:f>('LICEAL Regiuni, judete, medii'!$A$30,'LICEAL Regiuni, judete, medii'!$A$33,'LICEAL Regiuni, judete, medii'!$A$36,'LICEAL Regiuni, judete, medii'!$A$39,'LICEAL Regiuni, judete, medii'!$A$41,'LICEAL Regiuni, judete, medii'!$A$44,'LICEAL Regiuni, judete, medii'!$A$47)</c:f>
              <c:strCache>
                <c:ptCount val="7"/>
                <c:pt idx="0">
                  <c:v>CENTRU</c:v>
                </c:pt>
                <c:pt idx="1">
                  <c:v>ALBA</c:v>
                </c:pt>
                <c:pt idx="2">
                  <c:v>BRASOV</c:v>
                </c:pt>
                <c:pt idx="3">
                  <c:v>COVASNA</c:v>
                </c:pt>
                <c:pt idx="4">
                  <c:v>HARGHITA</c:v>
                </c:pt>
                <c:pt idx="5">
                  <c:v>MURES</c:v>
                </c:pt>
                <c:pt idx="6">
                  <c:v>SIBIU</c:v>
                </c:pt>
              </c:strCache>
            </c:strRef>
          </c:cat>
          <c:val>
            <c:numRef>
              <c:f>('LICEAL Regiuni, judete, medii'!$G$30,'LICEAL Regiuni, judete, medii'!$G$33,'LICEAL Regiuni, judete, medii'!$G$36,'LICEAL Regiuni, judete, medii'!$G$39,'LICEAL Regiuni, judete, medii'!$G$41,'LICEAL Regiuni, judete, medii'!$G$44,'LICEAL Regiuni, judete, medii'!$G$47)</c:f>
              <c:numCache>
                <c:formatCode>0.00%</c:formatCode>
                <c:ptCount val="7"/>
                <c:pt idx="0">
                  <c:v>0.98533045089561455</c:v>
                </c:pt>
                <c:pt idx="1">
                  <c:v>0.98696461824953441</c:v>
                </c:pt>
                <c:pt idx="2">
                  <c:v>0.98392036753445633</c:v>
                </c:pt>
                <c:pt idx="3">
                  <c:v>0.99116607773851595</c:v>
                </c:pt>
                <c:pt idx="4">
                  <c:v>0.986351228389445</c:v>
                </c:pt>
                <c:pt idx="5">
                  <c:v>0.98358413132694933</c:v>
                </c:pt>
                <c:pt idx="6">
                  <c:v>0.98348813209494323</c:v>
                </c:pt>
              </c:numCache>
            </c:numRef>
          </c:val>
        </c:ser>
        <c:ser>
          <c:idx val="6"/>
          <c:order val="6"/>
          <c:tx>
            <c:strRef>
              <c:f>'LICEAL Regiuni, judete, medii'!$H$5</c:f>
              <c:strCache>
                <c:ptCount val="1"/>
                <c:pt idx="0">
                  <c:v>2017 2018</c:v>
                </c:pt>
              </c:strCache>
            </c:strRef>
          </c:tx>
          <c:invertIfNegative val="0"/>
          <c:cat>
            <c:strRef>
              <c:f>('LICEAL Regiuni, judete, medii'!$A$30,'LICEAL Regiuni, judete, medii'!$A$33,'LICEAL Regiuni, judete, medii'!$A$36,'LICEAL Regiuni, judete, medii'!$A$39,'LICEAL Regiuni, judete, medii'!$A$41,'LICEAL Regiuni, judete, medii'!$A$44,'LICEAL Regiuni, judete, medii'!$A$47)</c:f>
              <c:strCache>
                <c:ptCount val="7"/>
                <c:pt idx="0">
                  <c:v>CENTRU</c:v>
                </c:pt>
                <c:pt idx="1">
                  <c:v>ALBA</c:v>
                </c:pt>
                <c:pt idx="2">
                  <c:v>BRASOV</c:v>
                </c:pt>
                <c:pt idx="3">
                  <c:v>COVASNA</c:v>
                </c:pt>
                <c:pt idx="4">
                  <c:v>HARGHITA</c:v>
                </c:pt>
                <c:pt idx="5">
                  <c:v>MURES</c:v>
                </c:pt>
                <c:pt idx="6">
                  <c:v>SIBIU</c:v>
                </c:pt>
              </c:strCache>
            </c:strRef>
          </c:cat>
          <c:val>
            <c:numRef>
              <c:f>('LICEAL Regiuni, judete, medii'!$H$30,'LICEAL Regiuni, judete, medii'!$H$33,'LICEAL Regiuni, judete, medii'!$H$36,'LICEAL Regiuni, judete, medii'!$H$39,'LICEAL Regiuni, judete, medii'!$H$41,'LICEAL Regiuni, judete, medii'!$H$44,'LICEAL Regiuni, judete, medii'!$H$47)</c:f>
              <c:numCache>
                <c:formatCode>0.00%</c:formatCode>
                <c:ptCount val="7"/>
                <c:pt idx="0">
                  <c:v>0.98086419753086418</c:v>
                </c:pt>
                <c:pt idx="1">
                  <c:v>0.98854961832061072</c:v>
                </c:pt>
                <c:pt idx="2">
                  <c:v>0.9806403574087863</c:v>
                </c:pt>
                <c:pt idx="3">
                  <c:v>1</c:v>
                </c:pt>
                <c:pt idx="4">
                  <c:v>0.99075785582255083</c:v>
                </c:pt>
                <c:pt idx="5">
                  <c:v>0.97730398899587345</c:v>
                </c:pt>
                <c:pt idx="6">
                  <c:v>0.9566094853683148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315584"/>
        <c:axId val="85317120"/>
      </c:barChart>
      <c:catAx>
        <c:axId val="85315584"/>
        <c:scaling>
          <c:orientation val="minMax"/>
        </c:scaling>
        <c:delete val="0"/>
        <c:axPos val="b"/>
        <c:majorTickMark val="none"/>
        <c:minorTickMark val="none"/>
        <c:tickLblPos val="nextTo"/>
        <c:crossAx val="85317120"/>
        <c:crosses val="autoZero"/>
        <c:auto val="1"/>
        <c:lblAlgn val="ctr"/>
        <c:lblOffset val="100"/>
        <c:noMultiLvlLbl val="0"/>
      </c:catAx>
      <c:valAx>
        <c:axId val="85317120"/>
        <c:scaling>
          <c:orientation val="minMax"/>
        </c:scaling>
        <c:delete val="0"/>
        <c:axPos val="l"/>
        <c:majorGridlines/>
        <c:numFmt formatCode="0.00%" sourceLinked="1"/>
        <c:majorTickMark val="none"/>
        <c:minorTickMark val="none"/>
        <c:tickLblPos val="nextTo"/>
        <c:crossAx val="85315584"/>
        <c:crosses val="autoZero"/>
        <c:crossBetween val="between"/>
        <c:majorUnit val="2.0000000000000004E-2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Ponderea personalului didactic calificat din învăţământul liceal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Regiunea</a:t>
            </a:r>
            <a:r>
              <a:rPr lang="ro-RO" sz="1000" baseline="0">
                <a:latin typeface="Arial Narrow" panose="020B0606020202030204" pitchFamily="34" charset="0"/>
              </a:rPr>
              <a:t> de Dezvoltare Nord - Est</a:t>
            </a:r>
            <a:endParaRPr lang="vi-VN" sz="1000"/>
          </a:p>
        </c:rich>
      </c:tx>
      <c:layout>
        <c:manualLayout>
          <c:xMode val="edge"/>
          <c:yMode val="edge"/>
          <c:x val="0.28422940701544142"/>
          <c:y val="4.83577330611451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'LICEAL Regiuni, judete, medii'!$B$5</c:f>
              <c:strCache>
                <c:ptCount val="1"/>
                <c:pt idx="0">
                  <c:v>2011 2012</c:v>
                </c:pt>
              </c:strCache>
            </c:strRef>
          </c:tx>
          <c:invertIfNegative val="0"/>
          <c:cat>
            <c:strRef>
              <c:f>('LICEAL Regiuni, judete, medii'!$A$50,'LICEAL Regiuni, judete, medii'!$A$53,'LICEAL Regiuni, judete, medii'!$A$56,'LICEAL Regiuni, judete, medii'!$A$59,'LICEAL Regiuni, judete, medii'!$A$62,'LICEAL Regiuni, judete, medii'!$A$65,'LICEAL Regiuni, judete, medii'!$A$68)</c:f>
              <c:strCache>
                <c:ptCount val="7"/>
                <c:pt idx="0">
                  <c:v>NORD-EST</c:v>
                </c:pt>
                <c:pt idx="1">
                  <c:v>BACAU</c:v>
                </c:pt>
                <c:pt idx="2">
                  <c:v>BOTOSANI</c:v>
                </c:pt>
                <c:pt idx="3">
                  <c:v>IASI</c:v>
                </c:pt>
                <c:pt idx="4">
                  <c:v>NEAMT</c:v>
                </c:pt>
                <c:pt idx="5">
                  <c:v>SUCEAVA</c:v>
                </c:pt>
                <c:pt idx="6">
                  <c:v>VASLUI</c:v>
                </c:pt>
              </c:strCache>
            </c:strRef>
          </c:cat>
          <c:val>
            <c:numRef>
              <c:f>('LICEAL Regiuni, judete, medii'!$B$50,'LICEAL Regiuni, judete, medii'!$B$53,'LICEAL Regiuni, judete, medii'!$B$56,'LICEAL Regiuni, judete, medii'!$B$59,'LICEAL Regiuni, judete, medii'!$B$62,'LICEAL Regiuni, judete, medii'!$B$65,'LICEAL Regiuni, judete, medii'!$B$68)</c:f>
              <c:numCache>
                <c:formatCode>0.00%</c:formatCode>
                <c:ptCount val="7"/>
                <c:pt idx="0">
                  <c:v>0.99025110782865589</c:v>
                </c:pt>
                <c:pt idx="1">
                  <c:v>0.99326221224031441</c:v>
                </c:pt>
                <c:pt idx="2">
                  <c:v>0.95977011494252873</c:v>
                </c:pt>
                <c:pt idx="3">
                  <c:v>1</c:v>
                </c:pt>
                <c:pt idx="4">
                  <c:v>0.98551724137931029</c:v>
                </c:pt>
                <c:pt idx="5">
                  <c:v>0.99952985425481899</c:v>
                </c:pt>
                <c:pt idx="6">
                  <c:v>0.98613518197573657</c:v>
                </c:pt>
              </c:numCache>
            </c:numRef>
          </c:val>
        </c:ser>
        <c:ser>
          <c:idx val="1"/>
          <c:order val="1"/>
          <c:tx>
            <c:strRef>
              <c:f>'LICEAL Regiuni, judete, medii'!$C$5</c:f>
              <c:strCache>
                <c:ptCount val="1"/>
                <c:pt idx="0">
                  <c:v>2012 2013</c:v>
                </c:pt>
              </c:strCache>
            </c:strRef>
          </c:tx>
          <c:invertIfNegative val="0"/>
          <c:cat>
            <c:strRef>
              <c:f>('LICEAL Regiuni, judete, medii'!$A$50,'LICEAL Regiuni, judete, medii'!$A$53,'LICEAL Regiuni, judete, medii'!$A$56,'LICEAL Regiuni, judete, medii'!$A$59,'LICEAL Regiuni, judete, medii'!$A$62,'LICEAL Regiuni, judete, medii'!$A$65,'LICEAL Regiuni, judete, medii'!$A$68)</c:f>
              <c:strCache>
                <c:ptCount val="7"/>
                <c:pt idx="0">
                  <c:v>NORD-EST</c:v>
                </c:pt>
                <c:pt idx="1">
                  <c:v>BACAU</c:v>
                </c:pt>
                <c:pt idx="2">
                  <c:v>BOTOSANI</c:v>
                </c:pt>
                <c:pt idx="3">
                  <c:v>IASI</c:v>
                </c:pt>
                <c:pt idx="4">
                  <c:v>NEAMT</c:v>
                </c:pt>
                <c:pt idx="5">
                  <c:v>SUCEAVA</c:v>
                </c:pt>
                <c:pt idx="6">
                  <c:v>VASLUI</c:v>
                </c:pt>
              </c:strCache>
            </c:strRef>
          </c:cat>
          <c:val>
            <c:numRef>
              <c:f>('LICEAL Regiuni, judete, medii'!$C$50,'LICEAL Regiuni, judete, medii'!$C$53,'LICEAL Regiuni, judete, medii'!$C$56,'LICEAL Regiuni, judete, medii'!$C$59,'LICEAL Regiuni, judete, medii'!$C$62,'LICEAL Regiuni, judete, medii'!$C$65,'LICEAL Regiuni, judete, medii'!$C$68)</c:f>
              <c:numCache>
                <c:formatCode>0.00%</c:formatCode>
                <c:ptCount val="7"/>
                <c:pt idx="0">
                  <c:v>0.97229089410795222</c:v>
                </c:pt>
                <c:pt idx="1">
                  <c:v>0.97671568627450978</c:v>
                </c:pt>
                <c:pt idx="2">
                  <c:v>0.93204697986577179</c:v>
                </c:pt>
                <c:pt idx="3">
                  <c:v>1</c:v>
                </c:pt>
                <c:pt idx="4">
                  <c:v>0.94911660777385154</c:v>
                </c:pt>
                <c:pt idx="5">
                  <c:v>0.98806112702960835</c:v>
                </c:pt>
                <c:pt idx="6">
                  <c:v>0.95097132284921371</c:v>
                </c:pt>
              </c:numCache>
            </c:numRef>
          </c:val>
        </c:ser>
        <c:ser>
          <c:idx val="2"/>
          <c:order val="2"/>
          <c:tx>
            <c:strRef>
              <c:f>'LICEAL Regiuni, judete, medii'!$D$5</c:f>
              <c:strCache>
                <c:ptCount val="1"/>
                <c:pt idx="0">
                  <c:v>2013 2014</c:v>
                </c:pt>
              </c:strCache>
            </c:strRef>
          </c:tx>
          <c:invertIfNegative val="0"/>
          <c:cat>
            <c:strRef>
              <c:f>('LICEAL Regiuni, judete, medii'!$A$50,'LICEAL Regiuni, judete, medii'!$A$53,'LICEAL Regiuni, judete, medii'!$A$56,'LICEAL Regiuni, judete, medii'!$A$59,'LICEAL Regiuni, judete, medii'!$A$62,'LICEAL Regiuni, judete, medii'!$A$65,'LICEAL Regiuni, judete, medii'!$A$68)</c:f>
              <c:strCache>
                <c:ptCount val="7"/>
                <c:pt idx="0">
                  <c:v>NORD-EST</c:v>
                </c:pt>
                <c:pt idx="1">
                  <c:v>BACAU</c:v>
                </c:pt>
                <c:pt idx="2">
                  <c:v>BOTOSANI</c:v>
                </c:pt>
                <c:pt idx="3">
                  <c:v>IASI</c:v>
                </c:pt>
                <c:pt idx="4">
                  <c:v>NEAMT</c:v>
                </c:pt>
                <c:pt idx="5">
                  <c:v>SUCEAVA</c:v>
                </c:pt>
                <c:pt idx="6">
                  <c:v>VASLUI</c:v>
                </c:pt>
              </c:strCache>
            </c:strRef>
          </c:cat>
          <c:val>
            <c:numRef>
              <c:f>('LICEAL Regiuni, judete, medii'!$D$50,'LICEAL Regiuni, judete, medii'!$D$53,'LICEAL Regiuni, judete, medii'!$D$56,'LICEAL Regiuni, judete, medii'!$D$59,'LICEAL Regiuni, judete, medii'!$D$62,'LICEAL Regiuni, judete, medii'!$D$65,'LICEAL Regiuni, judete, medii'!$D$68)</c:f>
              <c:numCache>
                <c:formatCode>0.00%</c:formatCode>
                <c:ptCount val="7"/>
                <c:pt idx="0">
                  <c:v>0.97280248190279217</c:v>
                </c:pt>
                <c:pt idx="1">
                  <c:v>0.9810650887573964</c:v>
                </c:pt>
                <c:pt idx="2">
                  <c:v>0.95072697899838454</c:v>
                </c:pt>
                <c:pt idx="3">
                  <c:v>0.98865619546247818</c:v>
                </c:pt>
                <c:pt idx="4">
                  <c:v>0.96502976190476186</c:v>
                </c:pt>
                <c:pt idx="5">
                  <c:v>0.98726738491674826</c:v>
                </c:pt>
                <c:pt idx="6">
                  <c:v>0.93327067669172936</c:v>
                </c:pt>
              </c:numCache>
            </c:numRef>
          </c:val>
        </c:ser>
        <c:ser>
          <c:idx val="3"/>
          <c:order val="3"/>
          <c:tx>
            <c:strRef>
              <c:f>'LICEAL Regiuni, judete, medii'!$E$5</c:f>
              <c:strCache>
                <c:ptCount val="1"/>
                <c:pt idx="0">
                  <c:v>2014 2015</c:v>
                </c:pt>
              </c:strCache>
            </c:strRef>
          </c:tx>
          <c:invertIfNegative val="0"/>
          <c:cat>
            <c:strRef>
              <c:f>('LICEAL Regiuni, judete, medii'!$A$50,'LICEAL Regiuni, judete, medii'!$A$53,'LICEAL Regiuni, judete, medii'!$A$56,'LICEAL Regiuni, judete, medii'!$A$59,'LICEAL Regiuni, judete, medii'!$A$62,'LICEAL Regiuni, judete, medii'!$A$65,'LICEAL Regiuni, judete, medii'!$A$68)</c:f>
              <c:strCache>
                <c:ptCount val="7"/>
                <c:pt idx="0">
                  <c:v>NORD-EST</c:v>
                </c:pt>
                <c:pt idx="1">
                  <c:v>BACAU</c:v>
                </c:pt>
                <c:pt idx="2">
                  <c:v>BOTOSANI</c:v>
                </c:pt>
                <c:pt idx="3">
                  <c:v>IASI</c:v>
                </c:pt>
                <c:pt idx="4">
                  <c:v>NEAMT</c:v>
                </c:pt>
                <c:pt idx="5">
                  <c:v>SUCEAVA</c:v>
                </c:pt>
                <c:pt idx="6">
                  <c:v>VASLUI</c:v>
                </c:pt>
              </c:strCache>
            </c:strRef>
          </c:cat>
          <c:val>
            <c:numRef>
              <c:f>('LICEAL Regiuni, judete, medii'!$E$50,'LICEAL Regiuni, judete, medii'!$E$53,'LICEAL Regiuni, judete, medii'!$E$56,'LICEAL Regiuni, judete, medii'!$E$59,'LICEAL Regiuni, judete, medii'!$E$62,'LICEAL Regiuni, judete, medii'!$E$65,'LICEAL Regiuni, judete, medii'!$E$68)</c:f>
              <c:numCache>
                <c:formatCode>0.00%</c:formatCode>
                <c:ptCount val="7"/>
                <c:pt idx="0">
                  <c:v>0.97983104540654697</c:v>
                </c:pt>
                <c:pt idx="1">
                  <c:v>0.99058971141781682</c:v>
                </c:pt>
                <c:pt idx="2">
                  <c:v>0.98870547350130322</c:v>
                </c:pt>
                <c:pt idx="3">
                  <c:v>0.98663697104677062</c:v>
                </c:pt>
                <c:pt idx="4">
                  <c:v>0.99263622974963184</c:v>
                </c:pt>
                <c:pt idx="5">
                  <c:v>0.95004757373929594</c:v>
                </c:pt>
                <c:pt idx="6">
                  <c:v>0.98235294117647054</c:v>
                </c:pt>
              </c:numCache>
            </c:numRef>
          </c:val>
        </c:ser>
        <c:ser>
          <c:idx val="4"/>
          <c:order val="4"/>
          <c:tx>
            <c:strRef>
              <c:f>'LICEAL Regiuni, judete, medii'!$F$5</c:f>
              <c:strCache>
                <c:ptCount val="1"/>
                <c:pt idx="0">
                  <c:v>2015 2016</c:v>
                </c:pt>
              </c:strCache>
            </c:strRef>
          </c:tx>
          <c:invertIfNegative val="0"/>
          <c:cat>
            <c:strRef>
              <c:f>('LICEAL Regiuni, judete, medii'!$A$50,'LICEAL Regiuni, judete, medii'!$A$53,'LICEAL Regiuni, judete, medii'!$A$56,'LICEAL Regiuni, judete, medii'!$A$59,'LICEAL Regiuni, judete, medii'!$A$62,'LICEAL Regiuni, judete, medii'!$A$65,'LICEAL Regiuni, judete, medii'!$A$68)</c:f>
              <c:strCache>
                <c:ptCount val="7"/>
                <c:pt idx="0">
                  <c:v>NORD-EST</c:v>
                </c:pt>
                <c:pt idx="1">
                  <c:v>BACAU</c:v>
                </c:pt>
                <c:pt idx="2">
                  <c:v>BOTOSANI</c:v>
                </c:pt>
                <c:pt idx="3">
                  <c:v>IASI</c:v>
                </c:pt>
                <c:pt idx="4">
                  <c:v>NEAMT</c:v>
                </c:pt>
                <c:pt idx="5">
                  <c:v>SUCEAVA</c:v>
                </c:pt>
                <c:pt idx="6">
                  <c:v>VASLUI</c:v>
                </c:pt>
              </c:strCache>
            </c:strRef>
          </c:cat>
          <c:val>
            <c:numRef>
              <c:f>('LICEAL Regiuni, judete, medii'!$F$50,'LICEAL Regiuni, judete, medii'!$F$53,'LICEAL Regiuni, judete, medii'!$F$56,'LICEAL Regiuni, judete, medii'!$F$59,'LICEAL Regiuni, judete, medii'!$F$62,'LICEAL Regiuni, judete, medii'!$F$65,'LICEAL Regiuni, judete, medii'!$F$68)</c:f>
              <c:numCache>
                <c:formatCode>0.00%</c:formatCode>
                <c:ptCount val="7"/>
                <c:pt idx="0">
                  <c:v>0.98356709231735395</c:v>
                </c:pt>
                <c:pt idx="1">
                  <c:v>0.9918597370068879</c:v>
                </c:pt>
                <c:pt idx="2">
                  <c:v>0.95890410958904104</c:v>
                </c:pt>
                <c:pt idx="3">
                  <c:v>0.98691335740072206</c:v>
                </c:pt>
                <c:pt idx="4">
                  <c:v>0.98658718330849482</c:v>
                </c:pt>
                <c:pt idx="5">
                  <c:v>0.98720985315016585</c:v>
                </c:pt>
                <c:pt idx="6">
                  <c:v>0.98185291308500477</c:v>
                </c:pt>
              </c:numCache>
            </c:numRef>
          </c:val>
        </c:ser>
        <c:ser>
          <c:idx val="5"/>
          <c:order val="5"/>
          <c:tx>
            <c:strRef>
              <c:f>'LICEAL Regiuni, judete, medii'!$G$5</c:f>
              <c:strCache>
                <c:ptCount val="1"/>
                <c:pt idx="0">
                  <c:v>2016 2017</c:v>
                </c:pt>
              </c:strCache>
            </c:strRef>
          </c:tx>
          <c:invertIfNegative val="0"/>
          <c:cat>
            <c:strRef>
              <c:f>('LICEAL Regiuni, judete, medii'!$A$50,'LICEAL Regiuni, judete, medii'!$A$53,'LICEAL Regiuni, judete, medii'!$A$56,'LICEAL Regiuni, judete, medii'!$A$59,'LICEAL Regiuni, judete, medii'!$A$62,'LICEAL Regiuni, judete, medii'!$A$65,'LICEAL Regiuni, judete, medii'!$A$68)</c:f>
              <c:strCache>
                <c:ptCount val="7"/>
                <c:pt idx="0">
                  <c:v>NORD-EST</c:v>
                </c:pt>
                <c:pt idx="1">
                  <c:v>BACAU</c:v>
                </c:pt>
                <c:pt idx="2">
                  <c:v>BOTOSANI</c:v>
                </c:pt>
                <c:pt idx="3">
                  <c:v>IASI</c:v>
                </c:pt>
                <c:pt idx="4">
                  <c:v>NEAMT</c:v>
                </c:pt>
                <c:pt idx="5">
                  <c:v>SUCEAVA</c:v>
                </c:pt>
                <c:pt idx="6">
                  <c:v>VASLUI</c:v>
                </c:pt>
              </c:strCache>
            </c:strRef>
          </c:cat>
          <c:val>
            <c:numRef>
              <c:f>('LICEAL Regiuni, judete, medii'!$G$50,'LICEAL Regiuni, judete, medii'!$G$53,'LICEAL Regiuni, judete, medii'!$G$56,'LICEAL Regiuni, judete, medii'!$G$59,'LICEAL Regiuni, judete, medii'!$G$62,'LICEAL Regiuni, judete, medii'!$G$65,'LICEAL Regiuni, judete, medii'!$G$68)</c:f>
              <c:numCache>
                <c:formatCode>0.00%</c:formatCode>
                <c:ptCount val="7"/>
                <c:pt idx="0">
                  <c:v>0.98544411389715258</c:v>
                </c:pt>
                <c:pt idx="1">
                  <c:v>0.98892988929889303</c:v>
                </c:pt>
                <c:pt idx="2">
                  <c:v>0.96942880128720832</c:v>
                </c:pt>
                <c:pt idx="3">
                  <c:v>0.98847395112955283</c:v>
                </c:pt>
                <c:pt idx="4">
                  <c:v>0.99031296572280181</c:v>
                </c:pt>
                <c:pt idx="5">
                  <c:v>0.98242971887550201</c:v>
                </c:pt>
                <c:pt idx="6">
                  <c:v>0.99230769230769234</c:v>
                </c:pt>
              </c:numCache>
            </c:numRef>
          </c:val>
        </c:ser>
        <c:ser>
          <c:idx val="6"/>
          <c:order val="6"/>
          <c:tx>
            <c:strRef>
              <c:f>'LICEAL Regiuni, judete, medii'!$H$5</c:f>
              <c:strCache>
                <c:ptCount val="1"/>
                <c:pt idx="0">
                  <c:v>2017 2018</c:v>
                </c:pt>
              </c:strCache>
            </c:strRef>
          </c:tx>
          <c:invertIfNegative val="0"/>
          <c:cat>
            <c:strRef>
              <c:f>('LICEAL Regiuni, judete, medii'!$A$50,'LICEAL Regiuni, judete, medii'!$A$53,'LICEAL Regiuni, judete, medii'!$A$56,'LICEAL Regiuni, judete, medii'!$A$59,'LICEAL Regiuni, judete, medii'!$A$62,'LICEAL Regiuni, judete, medii'!$A$65,'LICEAL Regiuni, judete, medii'!$A$68)</c:f>
              <c:strCache>
                <c:ptCount val="7"/>
                <c:pt idx="0">
                  <c:v>NORD-EST</c:v>
                </c:pt>
                <c:pt idx="1">
                  <c:v>BACAU</c:v>
                </c:pt>
                <c:pt idx="2">
                  <c:v>BOTOSANI</c:v>
                </c:pt>
                <c:pt idx="3">
                  <c:v>IASI</c:v>
                </c:pt>
                <c:pt idx="4">
                  <c:v>NEAMT</c:v>
                </c:pt>
                <c:pt idx="5">
                  <c:v>SUCEAVA</c:v>
                </c:pt>
                <c:pt idx="6">
                  <c:v>VASLUI</c:v>
                </c:pt>
              </c:strCache>
            </c:strRef>
          </c:cat>
          <c:val>
            <c:numRef>
              <c:f>('LICEAL Regiuni, judete, medii'!$H$50,'LICEAL Regiuni, judete, medii'!$H$53,'LICEAL Regiuni, judete, medii'!$H$56,'LICEAL Regiuni, judete, medii'!$H$59,'LICEAL Regiuni, judete, medii'!$H$62,'LICEAL Regiuni, judete, medii'!$H$65,'LICEAL Regiuni, judete, medii'!$H$68)</c:f>
              <c:numCache>
                <c:formatCode>0.00%</c:formatCode>
                <c:ptCount val="7"/>
                <c:pt idx="0">
                  <c:v>0.98631318029960124</c:v>
                </c:pt>
                <c:pt idx="1">
                  <c:v>0.98933500627352577</c:v>
                </c:pt>
                <c:pt idx="2">
                  <c:v>0.97721724979658253</c:v>
                </c:pt>
                <c:pt idx="3">
                  <c:v>0.97420262664165103</c:v>
                </c:pt>
                <c:pt idx="4">
                  <c:v>0.99845320959010053</c:v>
                </c:pt>
                <c:pt idx="5">
                  <c:v>0.99545683997980816</c:v>
                </c:pt>
                <c:pt idx="6">
                  <c:v>0.98476190476190473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342848"/>
        <c:axId val="85348736"/>
      </c:barChart>
      <c:catAx>
        <c:axId val="85342848"/>
        <c:scaling>
          <c:orientation val="minMax"/>
        </c:scaling>
        <c:delete val="0"/>
        <c:axPos val="b"/>
        <c:majorTickMark val="none"/>
        <c:minorTickMark val="none"/>
        <c:tickLblPos val="nextTo"/>
        <c:crossAx val="85348736"/>
        <c:crosses val="autoZero"/>
        <c:auto val="1"/>
        <c:lblAlgn val="ctr"/>
        <c:lblOffset val="100"/>
        <c:noMultiLvlLbl val="0"/>
      </c:catAx>
      <c:valAx>
        <c:axId val="85348736"/>
        <c:scaling>
          <c:orientation val="minMax"/>
          <c:max val="1.02"/>
        </c:scaling>
        <c:delete val="0"/>
        <c:axPos val="l"/>
        <c:majorGridlines/>
        <c:numFmt formatCode="0.00%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5342848"/>
        <c:crosses val="autoZero"/>
        <c:crossBetween val="between"/>
        <c:majorUnit val="4.0000000000000008E-2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Ponderea personalului didactic calificat din învăţământul liceal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Regiunea</a:t>
            </a:r>
            <a:r>
              <a:rPr lang="ro-RO" sz="1000" baseline="0">
                <a:latin typeface="Arial Narrow" panose="020B0606020202030204" pitchFamily="34" charset="0"/>
              </a:rPr>
              <a:t> de Dezvoltare Sud - Est</a:t>
            </a:r>
            <a:endParaRPr lang="vi-VN" sz="1000"/>
          </a:p>
        </c:rich>
      </c:tx>
      <c:layout>
        <c:manualLayout>
          <c:xMode val="edge"/>
          <c:yMode val="edge"/>
          <c:x val="0.27708399794077188"/>
          <c:y val="3.8771875362822443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'LICEAL Regiuni, judete, medii'!$B$5</c:f>
              <c:strCache>
                <c:ptCount val="1"/>
                <c:pt idx="0">
                  <c:v>2011 2012</c:v>
                </c:pt>
              </c:strCache>
            </c:strRef>
          </c:tx>
          <c:invertIfNegative val="0"/>
          <c:cat>
            <c:strRef>
              <c:f>('LICEAL Regiuni, judete, medii'!$A$71,'LICEAL Regiuni, judete, medii'!$A$74,'LICEAL Regiuni, judete, medii'!$A$77,'LICEAL Regiuni, judete, medii'!$A$80,'LICEAL Regiuni, judete, medii'!$A$83,'LICEAL Regiuni, judete, medii'!$A$86,'LICEAL Regiuni, judete, medii'!$A$89)</c:f>
              <c:strCache>
                <c:ptCount val="7"/>
                <c:pt idx="0">
                  <c:v>SUD-EST</c:v>
                </c:pt>
                <c:pt idx="1">
                  <c:v>BRAILA</c:v>
                </c:pt>
                <c:pt idx="2">
                  <c:v>BUZAU</c:v>
                </c:pt>
                <c:pt idx="3">
                  <c:v>CONSTANTA</c:v>
                </c:pt>
                <c:pt idx="4">
                  <c:v>GALATI</c:v>
                </c:pt>
                <c:pt idx="5">
                  <c:v>TULCEA</c:v>
                </c:pt>
                <c:pt idx="6">
                  <c:v>VRANCEA</c:v>
                </c:pt>
              </c:strCache>
            </c:strRef>
          </c:cat>
          <c:val>
            <c:numRef>
              <c:f>('LICEAL Regiuni, judete, medii'!$B$71,'LICEAL Regiuni, judete, medii'!$B$74,'LICEAL Regiuni, judete, medii'!$B$77,'LICEAL Regiuni, judete, medii'!$B$80,'LICEAL Regiuni, judete, medii'!$B$83,'LICEAL Regiuni, judete, medii'!$B$86,'LICEAL Regiuni, judete, medii'!$B$89)</c:f>
              <c:numCache>
                <c:formatCode>0.00%</c:formatCode>
                <c:ptCount val="7"/>
                <c:pt idx="0">
                  <c:v>0.99710544452102001</c:v>
                </c:pt>
                <c:pt idx="1">
                  <c:v>0.99095022624434392</c:v>
                </c:pt>
                <c:pt idx="2">
                  <c:v>1</c:v>
                </c:pt>
                <c:pt idx="3">
                  <c:v>0.99857346647646217</c:v>
                </c:pt>
                <c:pt idx="4">
                  <c:v>0.99435736677115982</c:v>
                </c:pt>
                <c:pt idx="5">
                  <c:v>1</c:v>
                </c:pt>
                <c:pt idx="6">
                  <c:v>0.99875930521091816</c:v>
                </c:pt>
              </c:numCache>
            </c:numRef>
          </c:val>
        </c:ser>
        <c:ser>
          <c:idx val="1"/>
          <c:order val="1"/>
          <c:tx>
            <c:strRef>
              <c:f>'LICEAL Regiuni, judete, medii'!$C$5</c:f>
              <c:strCache>
                <c:ptCount val="1"/>
                <c:pt idx="0">
                  <c:v>2012 2013</c:v>
                </c:pt>
              </c:strCache>
            </c:strRef>
          </c:tx>
          <c:invertIfNegative val="0"/>
          <c:cat>
            <c:strRef>
              <c:f>('LICEAL Regiuni, judete, medii'!$A$71,'LICEAL Regiuni, judete, medii'!$A$74,'LICEAL Regiuni, judete, medii'!$A$77,'LICEAL Regiuni, judete, medii'!$A$80,'LICEAL Regiuni, judete, medii'!$A$83,'LICEAL Regiuni, judete, medii'!$A$86,'LICEAL Regiuni, judete, medii'!$A$89)</c:f>
              <c:strCache>
                <c:ptCount val="7"/>
                <c:pt idx="0">
                  <c:v>SUD-EST</c:v>
                </c:pt>
                <c:pt idx="1">
                  <c:v>BRAILA</c:v>
                </c:pt>
                <c:pt idx="2">
                  <c:v>BUZAU</c:v>
                </c:pt>
                <c:pt idx="3">
                  <c:v>CONSTANTA</c:v>
                </c:pt>
                <c:pt idx="4">
                  <c:v>GALATI</c:v>
                </c:pt>
                <c:pt idx="5">
                  <c:v>TULCEA</c:v>
                </c:pt>
                <c:pt idx="6">
                  <c:v>VRANCEA</c:v>
                </c:pt>
              </c:strCache>
            </c:strRef>
          </c:cat>
          <c:val>
            <c:numRef>
              <c:f>('LICEAL Regiuni, judete, medii'!$C$71,'LICEAL Regiuni, judete, medii'!$C$74,'LICEAL Regiuni, judete, medii'!$C$77,'LICEAL Regiuni, judete, medii'!$C$80,'LICEAL Regiuni, judete, medii'!$C$83,'LICEAL Regiuni, judete, medii'!$C$86,'LICEAL Regiuni, judete, medii'!$C$89)</c:f>
              <c:numCache>
                <c:formatCode>0.00%</c:formatCode>
                <c:ptCount val="7"/>
                <c:pt idx="0">
                  <c:v>0.99154000573558931</c:v>
                </c:pt>
                <c:pt idx="1">
                  <c:v>0.97186400937866357</c:v>
                </c:pt>
                <c:pt idx="2">
                  <c:v>0.99832355406538142</c:v>
                </c:pt>
                <c:pt idx="3">
                  <c:v>0.99807042932947421</c:v>
                </c:pt>
                <c:pt idx="4">
                  <c:v>0.9872654155495979</c:v>
                </c:pt>
                <c:pt idx="5">
                  <c:v>0.98857142857142855</c:v>
                </c:pt>
                <c:pt idx="6">
                  <c:v>0.99522673031026254</c:v>
                </c:pt>
              </c:numCache>
            </c:numRef>
          </c:val>
        </c:ser>
        <c:ser>
          <c:idx val="2"/>
          <c:order val="2"/>
          <c:tx>
            <c:strRef>
              <c:f>'LICEAL Regiuni, judete, medii'!$D$5</c:f>
              <c:strCache>
                <c:ptCount val="1"/>
                <c:pt idx="0">
                  <c:v>2013 2014</c:v>
                </c:pt>
              </c:strCache>
            </c:strRef>
          </c:tx>
          <c:invertIfNegative val="0"/>
          <c:cat>
            <c:strRef>
              <c:f>('LICEAL Regiuni, judete, medii'!$A$71,'LICEAL Regiuni, judete, medii'!$A$74,'LICEAL Regiuni, judete, medii'!$A$77,'LICEAL Regiuni, judete, medii'!$A$80,'LICEAL Regiuni, judete, medii'!$A$83,'LICEAL Regiuni, judete, medii'!$A$86,'LICEAL Regiuni, judete, medii'!$A$89)</c:f>
              <c:strCache>
                <c:ptCount val="7"/>
                <c:pt idx="0">
                  <c:v>SUD-EST</c:v>
                </c:pt>
                <c:pt idx="1">
                  <c:v>BRAILA</c:v>
                </c:pt>
                <c:pt idx="2">
                  <c:v>BUZAU</c:v>
                </c:pt>
                <c:pt idx="3">
                  <c:v>CONSTANTA</c:v>
                </c:pt>
                <c:pt idx="4">
                  <c:v>GALATI</c:v>
                </c:pt>
                <c:pt idx="5">
                  <c:v>TULCEA</c:v>
                </c:pt>
                <c:pt idx="6">
                  <c:v>VRANCEA</c:v>
                </c:pt>
              </c:strCache>
            </c:strRef>
          </c:cat>
          <c:val>
            <c:numRef>
              <c:f>('LICEAL Regiuni, judete, medii'!$D$71,'LICEAL Regiuni, judete, medii'!$D$74,'LICEAL Regiuni, judete, medii'!$D$77,'LICEAL Regiuni, judete, medii'!$D$80,'LICEAL Regiuni, judete, medii'!$D$83,'LICEAL Regiuni, judete, medii'!$D$86,'LICEAL Regiuni, judete, medii'!$D$89)</c:f>
              <c:numCache>
                <c:formatCode>0.00%</c:formatCode>
                <c:ptCount val="7"/>
                <c:pt idx="0">
                  <c:v>0.97355591667897767</c:v>
                </c:pt>
                <c:pt idx="1">
                  <c:v>0.99544419134396356</c:v>
                </c:pt>
                <c:pt idx="2">
                  <c:v>0.95986336464560207</c:v>
                </c:pt>
                <c:pt idx="3">
                  <c:v>0.99792207792207788</c:v>
                </c:pt>
                <c:pt idx="4">
                  <c:v>0.95270270270270274</c:v>
                </c:pt>
                <c:pt idx="5">
                  <c:v>0.95238095238095233</c:v>
                </c:pt>
                <c:pt idx="6">
                  <c:v>0.96329113924050636</c:v>
                </c:pt>
              </c:numCache>
            </c:numRef>
          </c:val>
        </c:ser>
        <c:ser>
          <c:idx val="3"/>
          <c:order val="3"/>
          <c:tx>
            <c:strRef>
              <c:f>'LICEAL Regiuni, judete, medii'!$E$5</c:f>
              <c:strCache>
                <c:ptCount val="1"/>
                <c:pt idx="0">
                  <c:v>2014 2015</c:v>
                </c:pt>
              </c:strCache>
            </c:strRef>
          </c:tx>
          <c:invertIfNegative val="0"/>
          <c:cat>
            <c:strRef>
              <c:f>('LICEAL Regiuni, judete, medii'!$A$71,'LICEAL Regiuni, judete, medii'!$A$74,'LICEAL Regiuni, judete, medii'!$A$77,'LICEAL Regiuni, judete, medii'!$A$80,'LICEAL Regiuni, judete, medii'!$A$83,'LICEAL Regiuni, judete, medii'!$A$86,'LICEAL Regiuni, judete, medii'!$A$89)</c:f>
              <c:strCache>
                <c:ptCount val="7"/>
                <c:pt idx="0">
                  <c:v>SUD-EST</c:v>
                </c:pt>
                <c:pt idx="1">
                  <c:v>BRAILA</c:v>
                </c:pt>
                <c:pt idx="2">
                  <c:v>BUZAU</c:v>
                </c:pt>
                <c:pt idx="3">
                  <c:v>CONSTANTA</c:v>
                </c:pt>
                <c:pt idx="4">
                  <c:v>GALATI</c:v>
                </c:pt>
                <c:pt idx="5">
                  <c:v>TULCEA</c:v>
                </c:pt>
                <c:pt idx="6">
                  <c:v>VRANCEA</c:v>
                </c:pt>
              </c:strCache>
            </c:strRef>
          </c:cat>
          <c:val>
            <c:numRef>
              <c:f>('LICEAL Regiuni, judete, medii'!$E$71,'LICEAL Regiuni, judete, medii'!$E$74,'LICEAL Regiuni, judete, medii'!$E$77,'LICEAL Regiuni, judete, medii'!$E$80,'LICEAL Regiuni, judete, medii'!$E$83,'LICEAL Regiuni, judete, medii'!$E$86,'LICEAL Regiuni, judete, medii'!$E$89)</c:f>
              <c:numCache>
                <c:formatCode>0.00%</c:formatCode>
                <c:ptCount val="7"/>
                <c:pt idx="0">
                  <c:v>0.99281345565749235</c:v>
                </c:pt>
                <c:pt idx="1">
                  <c:v>0.98937426210153478</c:v>
                </c:pt>
                <c:pt idx="2">
                  <c:v>0.99817518248175185</c:v>
                </c:pt>
                <c:pt idx="3">
                  <c:v>0.99945975148568345</c:v>
                </c:pt>
                <c:pt idx="4">
                  <c:v>0.98432174505794134</c:v>
                </c:pt>
                <c:pt idx="5">
                  <c:v>0.99806576402321079</c:v>
                </c:pt>
                <c:pt idx="6">
                  <c:v>0.98556430446194221</c:v>
                </c:pt>
              </c:numCache>
            </c:numRef>
          </c:val>
        </c:ser>
        <c:ser>
          <c:idx val="4"/>
          <c:order val="4"/>
          <c:tx>
            <c:strRef>
              <c:f>'LICEAL Regiuni, judete, medii'!$F$5</c:f>
              <c:strCache>
                <c:ptCount val="1"/>
                <c:pt idx="0">
                  <c:v>2015 2016</c:v>
                </c:pt>
              </c:strCache>
            </c:strRef>
          </c:tx>
          <c:invertIfNegative val="0"/>
          <c:cat>
            <c:strRef>
              <c:f>('LICEAL Regiuni, judete, medii'!$A$71,'LICEAL Regiuni, judete, medii'!$A$74,'LICEAL Regiuni, judete, medii'!$A$77,'LICEAL Regiuni, judete, medii'!$A$80,'LICEAL Regiuni, judete, medii'!$A$83,'LICEAL Regiuni, judete, medii'!$A$86,'LICEAL Regiuni, judete, medii'!$A$89)</c:f>
              <c:strCache>
                <c:ptCount val="7"/>
                <c:pt idx="0">
                  <c:v>SUD-EST</c:v>
                </c:pt>
                <c:pt idx="1">
                  <c:v>BRAILA</c:v>
                </c:pt>
                <c:pt idx="2">
                  <c:v>BUZAU</c:v>
                </c:pt>
                <c:pt idx="3">
                  <c:v>CONSTANTA</c:v>
                </c:pt>
                <c:pt idx="4">
                  <c:v>GALATI</c:v>
                </c:pt>
                <c:pt idx="5">
                  <c:v>TULCEA</c:v>
                </c:pt>
                <c:pt idx="6">
                  <c:v>VRANCEA</c:v>
                </c:pt>
              </c:strCache>
            </c:strRef>
          </c:cat>
          <c:val>
            <c:numRef>
              <c:f>('LICEAL Regiuni, judete, medii'!$F$71,'LICEAL Regiuni, judete, medii'!$F$74,'LICEAL Regiuni, judete, medii'!$F$77,'LICEAL Regiuni, judete, medii'!$F$80,'LICEAL Regiuni, judete, medii'!$F$83,'LICEAL Regiuni, judete, medii'!$F$86,'LICEAL Regiuni, judete, medii'!$F$89)</c:f>
              <c:numCache>
                <c:formatCode>0.00%</c:formatCode>
                <c:ptCount val="7"/>
                <c:pt idx="0">
                  <c:v>0.99226365464954358</c:v>
                </c:pt>
                <c:pt idx="1">
                  <c:v>0.99404761904761907</c:v>
                </c:pt>
                <c:pt idx="2">
                  <c:v>0.98982423681776133</c:v>
                </c:pt>
                <c:pt idx="3">
                  <c:v>0.99945385035499723</c:v>
                </c:pt>
                <c:pt idx="4">
                  <c:v>0.98055555555555551</c:v>
                </c:pt>
                <c:pt idx="5">
                  <c:v>1</c:v>
                </c:pt>
                <c:pt idx="6">
                  <c:v>0.99349804941482445</c:v>
                </c:pt>
              </c:numCache>
            </c:numRef>
          </c:val>
        </c:ser>
        <c:ser>
          <c:idx val="5"/>
          <c:order val="5"/>
          <c:tx>
            <c:strRef>
              <c:f>'LICEAL Regiuni, judete, medii'!$G$5</c:f>
              <c:strCache>
                <c:ptCount val="1"/>
                <c:pt idx="0">
                  <c:v>2016 2017</c:v>
                </c:pt>
              </c:strCache>
            </c:strRef>
          </c:tx>
          <c:invertIfNegative val="0"/>
          <c:cat>
            <c:strRef>
              <c:f>('LICEAL Regiuni, judete, medii'!$A$71,'LICEAL Regiuni, judete, medii'!$A$74,'LICEAL Regiuni, judete, medii'!$A$77,'LICEAL Regiuni, judete, medii'!$A$80,'LICEAL Regiuni, judete, medii'!$A$83,'LICEAL Regiuni, judete, medii'!$A$86,'LICEAL Regiuni, judete, medii'!$A$89)</c:f>
              <c:strCache>
                <c:ptCount val="7"/>
                <c:pt idx="0">
                  <c:v>SUD-EST</c:v>
                </c:pt>
                <c:pt idx="1">
                  <c:v>BRAILA</c:v>
                </c:pt>
                <c:pt idx="2">
                  <c:v>BUZAU</c:v>
                </c:pt>
                <c:pt idx="3">
                  <c:v>CONSTANTA</c:v>
                </c:pt>
                <c:pt idx="4">
                  <c:v>GALATI</c:v>
                </c:pt>
                <c:pt idx="5">
                  <c:v>TULCEA</c:v>
                </c:pt>
                <c:pt idx="6">
                  <c:v>VRANCEA</c:v>
                </c:pt>
              </c:strCache>
            </c:strRef>
          </c:cat>
          <c:val>
            <c:numRef>
              <c:f>('LICEAL Regiuni, judete, medii'!$G$71,'LICEAL Regiuni, judete, medii'!$G$74,'LICEAL Regiuni, judete, medii'!$G$77,'LICEAL Regiuni, judete, medii'!$G$80,'LICEAL Regiuni, judete, medii'!$G$83,'LICEAL Regiuni, judete, medii'!$G$86,'LICEAL Regiuni, judete, medii'!$G$89)</c:f>
              <c:numCache>
                <c:formatCode>0.00%</c:formatCode>
                <c:ptCount val="7"/>
                <c:pt idx="0">
                  <c:v>0.9915585430670627</c:v>
                </c:pt>
                <c:pt idx="1">
                  <c:v>0.99751243781094523</c:v>
                </c:pt>
                <c:pt idx="2">
                  <c:v>0.99433427762039661</c:v>
                </c:pt>
                <c:pt idx="3">
                  <c:v>0.99565453557848993</c:v>
                </c:pt>
                <c:pt idx="4">
                  <c:v>0.98004129387474193</c:v>
                </c:pt>
                <c:pt idx="5">
                  <c:v>1</c:v>
                </c:pt>
                <c:pt idx="6">
                  <c:v>0.98835705045278133</c:v>
                </c:pt>
              </c:numCache>
            </c:numRef>
          </c:val>
        </c:ser>
        <c:ser>
          <c:idx val="6"/>
          <c:order val="6"/>
          <c:tx>
            <c:strRef>
              <c:f>'LICEAL Regiuni, judete, medii'!$H$5</c:f>
              <c:strCache>
                <c:ptCount val="1"/>
                <c:pt idx="0">
                  <c:v>2017 2018</c:v>
                </c:pt>
              </c:strCache>
            </c:strRef>
          </c:tx>
          <c:invertIfNegative val="0"/>
          <c:cat>
            <c:strRef>
              <c:f>('LICEAL Regiuni, judete, medii'!$A$71,'LICEAL Regiuni, judete, medii'!$A$74,'LICEAL Regiuni, judete, medii'!$A$77,'LICEAL Regiuni, judete, medii'!$A$80,'LICEAL Regiuni, judete, medii'!$A$83,'LICEAL Regiuni, judete, medii'!$A$86,'LICEAL Regiuni, judete, medii'!$A$89)</c:f>
              <c:strCache>
                <c:ptCount val="7"/>
                <c:pt idx="0">
                  <c:v>SUD-EST</c:v>
                </c:pt>
                <c:pt idx="1">
                  <c:v>BRAILA</c:v>
                </c:pt>
                <c:pt idx="2">
                  <c:v>BUZAU</c:v>
                </c:pt>
                <c:pt idx="3">
                  <c:v>CONSTANTA</c:v>
                </c:pt>
                <c:pt idx="4">
                  <c:v>GALATI</c:v>
                </c:pt>
                <c:pt idx="5">
                  <c:v>TULCEA</c:v>
                </c:pt>
                <c:pt idx="6">
                  <c:v>VRANCEA</c:v>
                </c:pt>
              </c:strCache>
            </c:strRef>
          </c:cat>
          <c:val>
            <c:numRef>
              <c:f>('LICEAL Regiuni, judete, medii'!$H$71,'LICEAL Regiuni, judete, medii'!$H$74,'LICEAL Regiuni, judete, medii'!$H$77,'LICEAL Regiuni, judete, medii'!$H$80,'LICEAL Regiuni, judete, medii'!$H$83,'LICEAL Regiuni, judete, medii'!$H$86,'LICEAL Regiuni, judete, medii'!$H$89)</c:f>
              <c:numCache>
                <c:formatCode>0.00%</c:formatCode>
                <c:ptCount val="7"/>
                <c:pt idx="0">
                  <c:v>0.9957911145752143</c:v>
                </c:pt>
                <c:pt idx="1">
                  <c:v>0.9898862199747156</c:v>
                </c:pt>
                <c:pt idx="2">
                  <c:v>0.99905571293673279</c:v>
                </c:pt>
                <c:pt idx="3">
                  <c:v>0.99946808510638296</c:v>
                </c:pt>
                <c:pt idx="4">
                  <c:v>0.99116247450713801</c:v>
                </c:pt>
                <c:pt idx="5">
                  <c:v>1</c:v>
                </c:pt>
                <c:pt idx="6">
                  <c:v>0.995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386752"/>
        <c:axId val="85388288"/>
      </c:barChart>
      <c:catAx>
        <c:axId val="85386752"/>
        <c:scaling>
          <c:orientation val="minMax"/>
        </c:scaling>
        <c:delete val="0"/>
        <c:axPos val="b"/>
        <c:majorTickMark val="none"/>
        <c:minorTickMark val="none"/>
        <c:tickLblPos val="nextTo"/>
        <c:crossAx val="85388288"/>
        <c:crosses val="autoZero"/>
        <c:auto val="1"/>
        <c:lblAlgn val="ctr"/>
        <c:lblOffset val="100"/>
        <c:noMultiLvlLbl val="0"/>
      </c:catAx>
      <c:valAx>
        <c:axId val="85388288"/>
        <c:scaling>
          <c:orientation val="minMax"/>
        </c:scaling>
        <c:delete val="0"/>
        <c:axPos val="l"/>
        <c:majorGridlines/>
        <c:numFmt formatCode="0.00%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5386752"/>
        <c:crosses val="autoZero"/>
        <c:crossBetween val="between"/>
        <c:majorUnit val="2.0000000000000004E-2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85724</xdr:colOff>
      <xdr:row>28</xdr:row>
      <xdr:rowOff>28575</xdr:rowOff>
    </xdr:from>
    <xdr:to>
      <xdr:col>44</xdr:col>
      <xdr:colOff>133349</xdr:colOff>
      <xdr:row>46</xdr:row>
      <xdr:rowOff>57150</xdr:rowOff>
    </xdr:to>
    <xdr:graphicFrame macro="">
      <xdr:nvGraphicFramePr>
        <xdr:cNvPr id="7" name="Diagramă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19050</xdr:colOff>
      <xdr:row>28</xdr:row>
      <xdr:rowOff>9524</xdr:rowOff>
    </xdr:from>
    <xdr:to>
      <xdr:col>25</xdr:col>
      <xdr:colOff>0</xdr:colOff>
      <xdr:row>46</xdr:row>
      <xdr:rowOff>57149</xdr:rowOff>
    </xdr:to>
    <xdr:graphicFrame macro="">
      <xdr:nvGraphicFramePr>
        <xdr:cNvPr id="9" name="Diagramă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28</xdr:row>
      <xdr:rowOff>19050</xdr:rowOff>
    </xdr:from>
    <xdr:to>
      <xdr:col>8</xdr:col>
      <xdr:colOff>180975</xdr:colOff>
      <xdr:row>41</xdr:row>
      <xdr:rowOff>19050</xdr:rowOff>
    </xdr:to>
    <xdr:graphicFrame macro="">
      <xdr:nvGraphicFramePr>
        <xdr:cNvPr id="3" name="Diagramă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114300</xdr:colOff>
      <xdr:row>55</xdr:row>
      <xdr:rowOff>133350</xdr:rowOff>
    </xdr:from>
    <xdr:to>
      <xdr:col>33</xdr:col>
      <xdr:colOff>285750</xdr:colOff>
      <xdr:row>68</xdr:row>
      <xdr:rowOff>38100</xdr:rowOff>
    </xdr:to>
    <xdr:graphicFrame macro="">
      <xdr:nvGraphicFramePr>
        <xdr:cNvPr id="6" name="Diagramă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49741</xdr:colOff>
      <xdr:row>0</xdr:row>
      <xdr:rowOff>59268</xdr:rowOff>
    </xdr:from>
    <xdr:to>
      <xdr:col>17</xdr:col>
      <xdr:colOff>963083</xdr:colOff>
      <xdr:row>15</xdr:row>
      <xdr:rowOff>95250</xdr:rowOff>
    </xdr:to>
    <xdr:graphicFrame macro="">
      <xdr:nvGraphicFramePr>
        <xdr:cNvPr id="3" name="Diagramă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68791</xdr:colOff>
      <xdr:row>15</xdr:row>
      <xdr:rowOff>125942</xdr:rowOff>
    </xdr:from>
    <xdr:to>
      <xdr:col>17</xdr:col>
      <xdr:colOff>889000</xdr:colOff>
      <xdr:row>33</xdr:row>
      <xdr:rowOff>84666</xdr:rowOff>
    </xdr:to>
    <xdr:graphicFrame macro="">
      <xdr:nvGraphicFramePr>
        <xdr:cNvPr id="4" name="Diagramă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73024</xdr:colOff>
      <xdr:row>33</xdr:row>
      <xdr:rowOff>118532</xdr:rowOff>
    </xdr:from>
    <xdr:to>
      <xdr:col>17</xdr:col>
      <xdr:colOff>920750</xdr:colOff>
      <xdr:row>51</xdr:row>
      <xdr:rowOff>74084</xdr:rowOff>
    </xdr:to>
    <xdr:graphicFrame macro="">
      <xdr:nvGraphicFramePr>
        <xdr:cNvPr id="5" name="Diagramă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68794</xdr:colOff>
      <xdr:row>51</xdr:row>
      <xdr:rowOff>111123</xdr:rowOff>
    </xdr:from>
    <xdr:to>
      <xdr:col>17</xdr:col>
      <xdr:colOff>867835</xdr:colOff>
      <xdr:row>69</xdr:row>
      <xdr:rowOff>63500</xdr:rowOff>
    </xdr:to>
    <xdr:graphicFrame macro="">
      <xdr:nvGraphicFramePr>
        <xdr:cNvPr id="6" name="Diagramă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76201</xdr:colOff>
      <xdr:row>70</xdr:row>
      <xdr:rowOff>39158</xdr:rowOff>
    </xdr:from>
    <xdr:to>
      <xdr:col>17</xdr:col>
      <xdr:colOff>963083</xdr:colOff>
      <xdr:row>87</xdr:row>
      <xdr:rowOff>137583</xdr:rowOff>
    </xdr:to>
    <xdr:graphicFrame macro="">
      <xdr:nvGraphicFramePr>
        <xdr:cNvPr id="7" name="Diagramă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87843</xdr:colOff>
      <xdr:row>88</xdr:row>
      <xdr:rowOff>31748</xdr:rowOff>
    </xdr:from>
    <xdr:to>
      <xdr:col>17</xdr:col>
      <xdr:colOff>984250</xdr:colOff>
      <xdr:row>105</xdr:row>
      <xdr:rowOff>105833</xdr:rowOff>
    </xdr:to>
    <xdr:graphicFrame macro="">
      <xdr:nvGraphicFramePr>
        <xdr:cNvPr id="8" name="Diagramă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84668</xdr:colOff>
      <xdr:row>105</xdr:row>
      <xdr:rowOff>141820</xdr:rowOff>
    </xdr:from>
    <xdr:to>
      <xdr:col>17</xdr:col>
      <xdr:colOff>1005417</xdr:colOff>
      <xdr:row>123</xdr:row>
      <xdr:rowOff>63501</xdr:rowOff>
    </xdr:to>
    <xdr:graphicFrame macro="">
      <xdr:nvGraphicFramePr>
        <xdr:cNvPr id="9" name="Diagramă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81491</xdr:colOff>
      <xdr:row>123</xdr:row>
      <xdr:rowOff>124884</xdr:rowOff>
    </xdr:from>
    <xdr:to>
      <xdr:col>17</xdr:col>
      <xdr:colOff>984249</xdr:colOff>
      <xdr:row>142</xdr:row>
      <xdr:rowOff>21166</xdr:rowOff>
    </xdr:to>
    <xdr:graphicFrame macro="">
      <xdr:nvGraphicFramePr>
        <xdr:cNvPr id="10" name="Diagramă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105832</xdr:colOff>
      <xdr:row>143</xdr:row>
      <xdr:rowOff>115359</xdr:rowOff>
    </xdr:from>
    <xdr:to>
      <xdr:col>17</xdr:col>
      <xdr:colOff>994833</xdr:colOff>
      <xdr:row>160</xdr:row>
      <xdr:rowOff>148167</xdr:rowOff>
    </xdr:to>
    <xdr:graphicFrame macro="">
      <xdr:nvGraphicFramePr>
        <xdr:cNvPr id="11" name="Diagramă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47"/>
  <sheetViews>
    <sheetView tabSelected="1" workbookViewId="0">
      <selection activeCell="M50" sqref="M50"/>
    </sheetView>
  </sheetViews>
  <sheetFormatPr defaultRowHeight="13.5" x14ac:dyDescent="0.25"/>
  <cols>
    <col min="1" max="1" width="20.42578125" style="106" customWidth="1"/>
    <col min="2" max="2" width="5.140625" style="107" customWidth="1"/>
    <col min="3" max="7" width="5.140625" style="107" bestFit="1" customWidth="1"/>
    <col min="8" max="10" width="4.42578125" style="107" bestFit="1" customWidth="1"/>
    <col min="11" max="11" width="5.28515625" style="107" customWidth="1"/>
    <col min="12" max="19" width="5.140625" style="107" bestFit="1" customWidth="1"/>
    <col min="20" max="20" width="5.140625" style="107" customWidth="1"/>
    <col min="21" max="24" width="5.140625" style="107" bestFit="1" customWidth="1"/>
    <col min="25" max="25" width="5.85546875" style="107" bestFit="1" customWidth="1"/>
    <col min="26" max="26" width="5.140625" style="107" bestFit="1" customWidth="1"/>
    <col min="27" max="27" width="4.42578125" style="107" bestFit="1" customWidth="1"/>
    <col min="28" max="28" width="5.140625" style="107" bestFit="1" customWidth="1"/>
    <col min="29" max="29" width="5.28515625" style="107" customWidth="1"/>
    <col min="30" max="33" width="5.140625" style="107" bestFit="1" customWidth="1"/>
    <col min="34" max="34" width="5.85546875" style="107" bestFit="1" customWidth="1"/>
    <col min="35" max="36" width="5.140625" style="107" bestFit="1" customWidth="1"/>
    <col min="37" max="37" width="5.5703125" style="107" bestFit="1" customWidth="1"/>
    <col min="38" max="38" width="5.28515625" style="107" customWidth="1"/>
    <col min="39" max="46" width="5.140625" style="107" bestFit="1" customWidth="1"/>
    <col min="47" max="47" width="4.85546875" style="107" customWidth="1"/>
    <col min="48" max="52" width="5.140625" style="107" bestFit="1" customWidth="1"/>
    <col min="53" max="55" width="4.42578125" style="107" bestFit="1" customWidth="1"/>
    <col min="56" max="56" width="5.42578125" style="107" customWidth="1"/>
    <col min="57" max="58" width="5.140625" style="107" bestFit="1" customWidth="1"/>
    <col min="59" max="59" width="5" style="107" customWidth="1"/>
    <col min="60" max="61" width="5.140625" style="107" bestFit="1" customWidth="1"/>
    <col min="62" max="64" width="4.42578125" style="107" bestFit="1" customWidth="1"/>
    <col min="65" max="16384" width="9.140625" style="107"/>
  </cols>
  <sheetData>
    <row r="1" spans="1:64" ht="15.75" x14ac:dyDescent="0.25">
      <c r="A1" s="305" t="s">
        <v>146</v>
      </c>
    </row>
    <row r="2" spans="1:64" ht="14.25" thickBot="1" x14ac:dyDescent="0.3">
      <c r="A2" s="306" t="s">
        <v>150</v>
      </c>
    </row>
    <row r="3" spans="1:64" s="108" customFormat="1" ht="14.25" thickBot="1" x14ac:dyDescent="0.3">
      <c r="A3" s="435" t="s">
        <v>126</v>
      </c>
      <c r="B3" s="438" t="s">
        <v>119</v>
      </c>
      <c r="C3" s="439"/>
      <c r="D3" s="439"/>
      <c r="E3" s="439"/>
      <c r="F3" s="439"/>
      <c r="G3" s="440"/>
      <c r="H3" s="440"/>
      <c r="I3" s="440"/>
      <c r="J3" s="441"/>
      <c r="K3" s="442" t="s">
        <v>120</v>
      </c>
      <c r="L3" s="439"/>
      <c r="M3" s="439"/>
      <c r="N3" s="439"/>
      <c r="O3" s="439"/>
      <c r="P3" s="440"/>
      <c r="Q3" s="440"/>
      <c r="R3" s="440"/>
      <c r="S3" s="441"/>
      <c r="T3" s="443" t="s">
        <v>121</v>
      </c>
      <c r="U3" s="444"/>
      <c r="V3" s="444"/>
      <c r="W3" s="444"/>
      <c r="X3" s="444"/>
      <c r="Y3" s="445"/>
      <c r="Z3" s="445"/>
      <c r="AA3" s="445"/>
      <c r="AB3" s="446"/>
      <c r="AC3" s="438" t="s">
        <v>127</v>
      </c>
      <c r="AD3" s="439"/>
      <c r="AE3" s="439"/>
      <c r="AF3" s="447"/>
      <c r="AG3" s="447"/>
      <c r="AH3" s="440"/>
      <c r="AI3" s="440"/>
      <c r="AJ3" s="440"/>
      <c r="AK3" s="441"/>
      <c r="AL3" s="442" t="s">
        <v>128</v>
      </c>
      <c r="AM3" s="439"/>
      <c r="AN3" s="439"/>
      <c r="AO3" s="453"/>
      <c r="AP3" s="453"/>
      <c r="AQ3" s="454"/>
      <c r="AR3" s="440"/>
      <c r="AS3" s="440"/>
      <c r="AT3" s="455"/>
      <c r="AU3" s="442" t="s">
        <v>171</v>
      </c>
      <c r="AV3" s="439"/>
      <c r="AW3" s="439"/>
      <c r="AX3" s="453"/>
      <c r="AY3" s="453"/>
      <c r="AZ3" s="454"/>
      <c r="BA3" s="440"/>
      <c r="BB3" s="440"/>
      <c r="BC3" s="455"/>
      <c r="BD3" s="442" t="s">
        <v>174</v>
      </c>
      <c r="BE3" s="439"/>
      <c r="BF3" s="439"/>
      <c r="BG3" s="453"/>
      <c r="BH3" s="453"/>
      <c r="BI3" s="454"/>
      <c r="BJ3" s="440"/>
      <c r="BK3" s="440"/>
      <c r="BL3" s="455"/>
    </row>
    <row r="4" spans="1:64" s="109" customFormat="1" ht="28.5" customHeight="1" thickBot="1" x14ac:dyDescent="0.3">
      <c r="A4" s="436"/>
      <c r="B4" s="452" t="s">
        <v>0</v>
      </c>
      <c r="C4" s="449"/>
      <c r="D4" s="450"/>
      <c r="E4" s="448" t="s">
        <v>129</v>
      </c>
      <c r="F4" s="449"/>
      <c r="G4" s="451"/>
      <c r="H4" s="452" t="s">
        <v>130</v>
      </c>
      <c r="I4" s="449"/>
      <c r="J4" s="450"/>
      <c r="K4" s="448" t="s">
        <v>0</v>
      </c>
      <c r="L4" s="449"/>
      <c r="M4" s="450"/>
      <c r="N4" s="448" t="s">
        <v>129</v>
      </c>
      <c r="O4" s="449"/>
      <c r="P4" s="451"/>
      <c r="Q4" s="452" t="s">
        <v>130</v>
      </c>
      <c r="R4" s="449"/>
      <c r="S4" s="450"/>
      <c r="T4" s="448" t="s">
        <v>0</v>
      </c>
      <c r="U4" s="449"/>
      <c r="V4" s="450"/>
      <c r="W4" s="448" t="s">
        <v>129</v>
      </c>
      <c r="X4" s="449"/>
      <c r="Y4" s="451"/>
      <c r="Z4" s="452" t="s">
        <v>130</v>
      </c>
      <c r="AA4" s="449"/>
      <c r="AB4" s="451"/>
      <c r="AC4" s="452" t="s">
        <v>0</v>
      </c>
      <c r="AD4" s="449"/>
      <c r="AE4" s="450"/>
      <c r="AF4" s="448" t="s">
        <v>129</v>
      </c>
      <c r="AG4" s="449"/>
      <c r="AH4" s="451"/>
      <c r="AI4" s="452" t="s">
        <v>130</v>
      </c>
      <c r="AJ4" s="449"/>
      <c r="AK4" s="450"/>
      <c r="AL4" s="448" t="s">
        <v>0</v>
      </c>
      <c r="AM4" s="449"/>
      <c r="AN4" s="450"/>
      <c r="AO4" s="448" t="s">
        <v>129</v>
      </c>
      <c r="AP4" s="449"/>
      <c r="AQ4" s="451"/>
      <c r="AR4" s="452" t="s">
        <v>130</v>
      </c>
      <c r="AS4" s="449"/>
      <c r="AT4" s="451"/>
      <c r="AU4" s="448" t="s">
        <v>0</v>
      </c>
      <c r="AV4" s="449"/>
      <c r="AW4" s="450"/>
      <c r="AX4" s="448" t="s">
        <v>129</v>
      </c>
      <c r="AY4" s="449"/>
      <c r="AZ4" s="451"/>
      <c r="BA4" s="452" t="s">
        <v>130</v>
      </c>
      <c r="BB4" s="449"/>
      <c r="BC4" s="451"/>
      <c r="BD4" s="448" t="s">
        <v>0</v>
      </c>
      <c r="BE4" s="449"/>
      <c r="BF4" s="450"/>
      <c r="BG4" s="448" t="s">
        <v>129</v>
      </c>
      <c r="BH4" s="449"/>
      <c r="BI4" s="451"/>
      <c r="BJ4" s="452" t="s">
        <v>130</v>
      </c>
      <c r="BK4" s="449"/>
      <c r="BL4" s="451"/>
    </row>
    <row r="5" spans="1:64" s="115" customFormat="1" ht="36.75" thickBot="1" x14ac:dyDescent="0.3">
      <c r="A5" s="437"/>
      <c r="B5" s="110" t="s">
        <v>131</v>
      </c>
      <c r="C5" s="111" t="s">
        <v>132</v>
      </c>
      <c r="D5" s="112" t="s">
        <v>133</v>
      </c>
      <c r="E5" s="113" t="s">
        <v>131</v>
      </c>
      <c r="F5" s="111" t="s">
        <v>132</v>
      </c>
      <c r="G5" s="114" t="s">
        <v>133</v>
      </c>
      <c r="H5" s="110" t="s">
        <v>131</v>
      </c>
      <c r="I5" s="111" t="s">
        <v>132</v>
      </c>
      <c r="J5" s="112" t="s">
        <v>133</v>
      </c>
      <c r="K5" s="113" t="s">
        <v>131</v>
      </c>
      <c r="L5" s="111" t="s">
        <v>132</v>
      </c>
      <c r="M5" s="112" t="s">
        <v>133</v>
      </c>
      <c r="N5" s="113" t="s">
        <v>131</v>
      </c>
      <c r="O5" s="111" t="s">
        <v>132</v>
      </c>
      <c r="P5" s="114" t="s">
        <v>133</v>
      </c>
      <c r="Q5" s="110" t="s">
        <v>131</v>
      </c>
      <c r="R5" s="111" t="s">
        <v>132</v>
      </c>
      <c r="S5" s="112" t="s">
        <v>133</v>
      </c>
      <c r="T5" s="113" t="s">
        <v>131</v>
      </c>
      <c r="U5" s="111" t="s">
        <v>132</v>
      </c>
      <c r="V5" s="112" t="s">
        <v>133</v>
      </c>
      <c r="W5" s="113" t="s">
        <v>131</v>
      </c>
      <c r="X5" s="111" t="s">
        <v>132</v>
      </c>
      <c r="Y5" s="114" t="s">
        <v>133</v>
      </c>
      <c r="Z5" s="110" t="s">
        <v>131</v>
      </c>
      <c r="AA5" s="111" t="s">
        <v>132</v>
      </c>
      <c r="AB5" s="114" t="s">
        <v>133</v>
      </c>
      <c r="AC5" s="110" t="s">
        <v>131</v>
      </c>
      <c r="AD5" s="111" t="s">
        <v>132</v>
      </c>
      <c r="AE5" s="112" t="s">
        <v>133</v>
      </c>
      <c r="AF5" s="113" t="s">
        <v>131</v>
      </c>
      <c r="AG5" s="111" t="s">
        <v>132</v>
      </c>
      <c r="AH5" s="114" t="s">
        <v>133</v>
      </c>
      <c r="AI5" s="110" t="s">
        <v>131</v>
      </c>
      <c r="AJ5" s="111" t="s">
        <v>132</v>
      </c>
      <c r="AK5" s="112" t="s">
        <v>133</v>
      </c>
      <c r="AL5" s="295" t="s">
        <v>131</v>
      </c>
      <c r="AM5" s="111" t="s">
        <v>132</v>
      </c>
      <c r="AN5" s="112" t="s">
        <v>133</v>
      </c>
      <c r="AO5" s="113" t="s">
        <v>131</v>
      </c>
      <c r="AP5" s="111" t="s">
        <v>132</v>
      </c>
      <c r="AQ5" s="114" t="s">
        <v>133</v>
      </c>
      <c r="AR5" s="110" t="s">
        <v>131</v>
      </c>
      <c r="AS5" s="111" t="s">
        <v>132</v>
      </c>
      <c r="AT5" s="114" t="s">
        <v>133</v>
      </c>
      <c r="AU5" s="295" t="s">
        <v>131</v>
      </c>
      <c r="AV5" s="111" t="s">
        <v>132</v>
      </c>
      <c r="AW5" s="112" t="s">
        <v>133</v>
      </c>
      <c r="AX5" s="295" t="s">
        <v>131</v>
      </c>
      <c r="AY5" s="111" t="s">
        <v>132</v>
      </c>
      <c r="AZ5" s="114" t="s">
        <v>133</v>
      </c>
      <c r="BA5" s="110" t="s">
        <v>131</v>
      </c>
      <c r="BB5" s="111" t="s">
        <v>132</v>
      </c>
      <c r="BC5" s="114" t="s">
        <v>133</v>
      </c>
      <c r="BD5" s="295" t="s">
        <v>131</v>
      </c>
      <c r="BE5" s="111" t="s">
        <v>132</v>
      </c>
      <c r="BF5" s="112" t="s">
        <v>133</v>
      </c>
      <c r="BG5" s="295" t="s">
        <v>131</v>
      </c>
      <c r="BH5" s="111" t="s">
        <v>132</v>
      </c>
      <c r="BI5" s="114" t="s">
        <v>133</v>
      </c>
      <c r="BJ5" s="110" t="s">
        <v>131</v>
      </c>
      <c r="BK5" s="111" t="s">
        <v>132</v>
      </c>
      <c r="BL5" s="114" t="s">
        <v>133</v>
      </c>
    </row>
    <row r="6" spans="1:64" ht="27.75" thickBot="1" x14ac:dyDescent="0.3">
      <c r="A6" s="116" t="s">
        <v>134</v>
      </c>
      <c r="B6" s="118">
        <f>B7+B8+B9</f>
        <v>31915</v>
      </c>
      <c r="C6" s="118">
        <f t="shared" ref="C6:J6" si="0">C7+C8+C9</f>
        <v>21725</v>
      </c>
      <c r="D6" s="122">
        <f t="shared" si="0"/>
        <v>10190</v>
      </c>
      <c r="E6" s="121">
        <f t="shared" si="0"/>
        <v>31658</v>
      </c>
      <c r="F6" s="118">
        <f t="shared" si="0"/>
        <v>21514</v>
      </c>
      <c r="G6" s="123">
        <f t="shared" si="0"/>
        <v>10144</v>
      </c>
      <c r="H6" s="118">
        <f t="shared" si="0"/>
        <v>257</v>
      </c>
      <c r="I6" s="118">
        <f t="shared" si="0"/>
        <v>211</v>
      </c>
      <c r="J6" s="118">
        <f t="shared" si="0"/>
        <v>46</v>
      </c>
      <c r="K6" s="118">
        <f>K7+K8+K9</f>
        <v>30455</v>
      </c>
      <c r="L6" s="118">
        <f t="shared" ref="L6:S6" si="1">L7+L8+L9</f>
        <v>20888</v>
      </c>
      <c r="M6" s="122">
        <f t="shared" si="1"/>
        <v>9567</v>
      </c>
      <c r="N6" s="121">
        <f t="shared" si="1"/>
        <v>29257</v>
      </c>
      <c r="O6" s="118">
        <f t="shared" si="1"/>
        <v>20092</v>
      </c>
      <c r="P6" s="123">
        <f t="shared" si="1"/>
        <v>9165</v>
      </c>
      <c r="Q6" s="118">
        <f t="shared" si="1"/>
        <v>1198</v>
      </c>
      <c r="R6" s="118">
        <f t="shared" si="1"/>
        <v>796</v>
      </c>
      <c r="S6" s="122">
        <f t="shared" si="1"/>
        <v>402</v>
      </c>
      <c r="T6" s="121">
        <f>T7+T8+T9</f>
        <v>28689</v>
      </c>
      <c r="U6" s="119">
        <f>U7+U8+U9</f>
        <v>19797</v>
      </c>
      <c r="V6" s="120">
        <f>V7+V8+V9</f>
        <v>8892</v>
      </c>
      <c r="W6" s="121">
        <f>W7+W8+W9</f>
        <v>27933</v>
      </c>
      <c r="X6" s="118">
        <f t="shared" ref="X6:Y6" si="2">X7+X8+X9</f>
        <v>19326</v>
      </c>
      <c r="Y6" s="123">
        <f t="shared" si="2"/>
        <v>8607</v>
      </c>
      <c r="Z6" s="118">
        <f t="shared" ref="Z6" si="3">Z7+Z8+Z9</f>
        <v>756</v>
      </c>
      <c r="AA6" s="118">
        <f t="shared" ref="AA6" si="4">AA7+AA8+AA9</f>
        <v>471</v>
      </c>
      <c r="AB6" s="123">
        <f t="shared" ref="AB6" si="5">AB7+AB8+AB9</f>
        <v>285</v>
      </c>
      <c r="AC6" s="124">
        <f>AC7+AC8+AC9</f>
        <v>27511</v>
      </c>
      <c r="AD6" s="124">
        <f t="shared" ref="AD6:AH6" si="6">AD7+AD8+AD9</f>
        <v>19145</v>
      </c>
      <c r="AE6" s="286">
        <f t="shared" si="6"/>
        <v>8366</v>
      </c>
      <c r="AF6" s="128">
        <f t="shared" si="6"/>
        <v>27071</v>
      </c>
      <c r="AG6" s="124">
        <f t="shared" si="6"/>
        <v>18868</v>
      </c>
      <c r="AH6" s="165">
        <f t="shared" si="6"/>
        <v>8203</v>
      </c>
      <c r="AI6" s="124">
        <f t="shared" ref="AI6" si="7">AI7+AI8+AI9</f>
        <v>440</v>
      </c>
      <c r="AJ6" s="124">
        <f t="shared" ref="AJ6" si="8">AJ7+AJ8+AJ9</f>
        <v>277</v>
      </c>
      <c r="AK6" s="286">
        <f t="shared" ref="AK6" si="9">AK7+AK8+AK9</f>
        <v>163</v>
      </c>
      <c r="AL6" s="173">
        <f>AL7+AL8+AL9</f>
        <v>26368</v>
      </c>
      <c r="AM6" s="125">
        <f t="shared" ref="AM6:AQ6" si="10">AM7+AM8+AM9</f>
        <v>18456</v>
      </c>
      <c r="AN6" s="286">
        <f t="shared" si="10"/>
        <v>7912</v>
      </c>
      <c r="AO6" s="128">
        <f t="shared" si="10"/>
        <v>25964</v>
      </c>
      <c r="AP6" s="124">
        <f t="shared" si="10"/>
        <v>18193</v>
      </c>
      <c r="AQ6" s="165">
        <f t="shared" si="10"/>
        <v>7771</v>
      </c>
      <c r="AR6" s="124">
        <f t="shared" ref="AR6" si="11">AR7+AR8+AR9</f>
        <v>404</v>
      </c>
      <c r="AS6" s="124">
        <f t="shared" ref="AS6" si="12">AS7+AS8+AS9</f>
        <v>263</v>
      </c>
      <c r="AT6" s="165">
        <f t="shared" ref="AT6" si="13">AT7+AT8+AT9</f>
        <v>141</v>
      </c>
      <c r="AU6" s="173">
        <f>AU7+AU8+AU9</f>
        <v>25964</v>
      </c>
      <c r="AV6" s="125">
        <f t="shared" ref="AV6:BC6" si="14">AV7+AV8+AV9</f>
        <v>18321</v>
      </c>
      <c r="AW6" s="286">
        <f t="shared" si="14"/>
        <v>7643</v>
      </c>
      <c r="AX6" s="173">
        <f t="shared" si="14"/>
        <v>25605</v>
      </c>
      <c r="AY6" s="125">
        <f t="shared" si="14"/>
        <v>18109</v>
      </c>
      <c r="AZ6" s="165">
        <f t="shared" si="14"/>
        <v>7496</v>
      </c>
      <c r="BA6" s="124">
        <f t="shared" si="14"/>
        <v>359</v>
      </c>
      <c r="BB6" s="124">
        <f t="shared" si="14"/>
        <v>212</v>
      </c>
      <c r="BC6" s="165">
        <f t="shared" si="14"/>
        <v>147</v>
      </c>
      <c r="BD6" s="173">
        <f>BD7+BD8+BD9</f>
        <v>25755</v>
      </c>
      <c r="BE6" s="125">
        <f t="shared" ref="BE6:BL6" si="15">BE7+BE8+BE9</f>
        <v>18332</v>
      </c>
      <c r="BF6" s="286">
        <f t="shared" si="15"/>
        <v>7423</v>
      </c>
      <c r="BG6" s="173">
        <f t="shared" si="15"/>
        <v>25433</v>
      </c>
      <c r="BH6" s="125">
        <f t="shared" si="15"/>
        <v>18155</v>
      </c>
      <c r="BI6" s="165">
        <f t="shared" si="15"/>
        <v>7278</v>
      </c>
      <c r="BJ6" s="124">
        <f t="shared" si="15"/>
        <v>322</v>
      </c>
      <c r="BK6" s="124">
        <f t="shared" si="15"/>
        <v>177</v>
      </c>
      <c r="BL6" s="165">
        <f t="shared" si="15"/>
        <v>145</v>
      </c>
    </row>
    <row r="7" spans="1:64" s="142" customFormat="1" x14ac:dyDescent="0.25">
      <c r="A7" s="302" t="s">
        <v>135</v>
      </c>
      <c r="B7" s="130">
        <v>20747</v>
      </c>
      <c r="C7" s="131">
        <v>13593</v>
      </c>
      <c r="D7" s="132">
        <f t="shared" ref="D7:D11" si="16">B7-C7</f>
        <v>7154</v>
      </c>
      <c r="E7" s="133">
        <v>20582</v>
      </c>
      <c r="F7" s="131">
        <v>13445</v>
      </c>
      <c r="G7" s="134">
        <f t="shared" ref="G7:G11" si="17">E7-F7</f>
        <v>7137</v>
      </c>
      <c r="H7" s="130">
        <f>B7-E7</f>
        <v>165</v>
      </c>
      <c r="I7" s="131">
        <f t="shared" ref="I7:J11" si="18">C7-F7</f>
        <v>148</v>
      </c>
      <c r="J7" s="132">
        <f t="shared" si="18"/>
        <v>17</v>
      </c>
      <c r="K7" s="133">
        <v>19742</v>
      </c>
      <c r="L7" s="131">
        <v>13017</v>
      </c>
      <c r="M7" s="132">
        <f t="shared" ref="M7:M11" si="19">K7-L7</f>
        <v>6725</v>
      </c>
      <c r="N7" s="133">
        <v>19078</v>
      </c>
      <c r="O7" s="131">
        <v>12614</v>
      </c>
      <c r="P7" s="135">
        <f t="shared" ref="P7:P11" si="20">N7-O7</f>
        <v>6464</v>
      </c>
      <c r="Q7" s="130">
        <f t="shared" ref="Q7:S11" si="21">K7-N7</f>
        <v>664</v>
      </c>
      <c r="R7" s="130">
        <f t="shared" si="21"/>
        <v>403</v>
      </c>
      <c r="S7" s="282">
        <f t="shared" si="21"/>
        <v>261</v>
      </c>
      <c r="T7" s="138">
        <v>18446</v>
      </c>
      <c r="U7" s="136">
        <v>12268</v>
      </c>
      <c r="V7" s="137">
        <f t="shared" ref="V7:V11" si="22">T7-U7</f>
        <v>6178</v>
      </c>
      <c r="W7" s="138">
        <v>17972</v>
      </c>
      <c r="X7" s="139">
        <v>11984</v>
      </c>
      <c r="Y7" s="140">
        <f t="shared" ref="Y7:Y10" si="23">W7-X7</f>
        <v>5988</v>
      </c>
      <c r="Z7" s="136">
        <f t="shared" ref="Z7:AB10" si="24">T7-W7</f>
        <v>474</v>
      </c>
      <c r="AA7" s="136">
        <f t="shared" si="24"/>
        <v>284</v>
      </c>
      <c r="AB7" s="140">
        <f t="shared" si="24"/>
        <v>190</v>
      </c>
      <c r="AC7" s="130">
        <v>17466</v>
      </c>
      <c r="AD7" s="131">
        <v>11715</v>
      </c>
      <c r="AE7" s="132">
        <f t="shared" ref="AE7:AE9" si="25">AC7-AD7</f>
        <v>5751</v>
      </c>
      <c r="AF7" s="133">
        <v>17155</v>
      </c>
      <c r="AG7" s="131">
        <v>11532</v>
      </c>
      <c r="AH7" s="134">
        <f t="shared" ref="AH7:AH9" si="26">AF7-AG7</f>
        <v>5623</v>
      </c>
      <c r="AI7" s="130">
        <f t="shared" ref="AI7:AK11" si="27">AC7-AF7</f>
        <v>311</v>
      </c>
      <c r="AJ7" s="130">
        <f t="shared" si="27"/>
        <v>183</v>
      </c>
      <c r="AK7" s="141">
        <f t="shared" si="27"/>
        <v>128</v>
      </c>
      <c r="AL7" s="296">
        <v>16378</v>
      </c>
      <c r="AM7" s="131">
        <v>11036</v>
      </c>
      <c r="AN7" s="132">
        <f t="shared" ref="AN7:AN10" si="28">AL7-AM7</f>
        <v>5342</v>
      </c>
      <c r="AO7" s="133">
        <v>16163</v>
      </c>
      <c r="AP7" s="131">
        <v>10924</v>
      </c>
      <c r="AQ7" s="135">
        <f t="shared" ref="AQ7:AQ10" si="29">AO7-AP7</f>
        <v>5239</v>
      </c>
      <c r="AR7" s="130">
        <f t="shared" ref="AR7:AS11" si="30">AL7-AO7</f>
        <v>215</v>
      </c>
      <c r="AS7" s="131">
        <f t="shared" si="30"/>
        <v>112</v>
      </c>
      <c r="AT7" s="135">
        <f t="shared" ref="AT7:AT10" si="31">AR7-AS7</f>
        <v>103</v>
      </c>
      <c r="AU7" s="296">
        <v>15833</v>
      </c>
      <c r="AV7" s="131">
        <v>10732</v>
      </c>
      <c r="AW7" s="132">
        <f t="shared" ref="AW7:AW10" si="32">AU7-AV7</f>
        <v>5101</v>
      </c>
      <c r="AX7" s="296">
        <v>15640</v>
      </c>
      <c r="AY7" s="131">
        <v>10629</v>
      </c>
      <c r="AZ7" s="135">
        <f t="shared" ref="AZ7:AZ10" si="33">AX7-AY7</f>
        <v>5011</v>
      </c>
      <c r="BA7" s="130">
        <f t="shared" ref="BA7:BA11" si="34">AU7-AX7</f>
        <v>193</v>
      </c>
      <c r="BB7" s="131">
        <f t="shared" ref="BB7:BB11" si="35">AV7-AY7</f>
        <v>103</v>
      </c>
      <c r="BC7" s="135">
        <f t="shared" ref="BC7:BC10" si="36">BA7-BB7</f>
        <v>90</v>
      </c>
      <c r="BD7" s="296">
        <v>15513</v>
      </c>
      <c r="BE7" s="131">
        <v>10557</v>
      </c>
      <c r="BF7" s="146">
        <f t="shared" ref="BF7:BF10" si="37">BD7-BE7</f>
        <v>4956</v>
      </c>
      <c r="BG7" s="296">
        <v>15322</v>
      </c>
      <c r="BH7" s="131">
        <v>10470</v>
      </c>
      <c r="BI7" s="135">
        <f t="shared" ref="BI7:BI10" si="38">BG7-BH7</f>
        <v>4852</v>
      </c>
      <c r="BJ7" s="130">
        <f t="shared" ref="BJ7:BJ11" si="39">BD7-BG7</f>
        <v>191</v>
      </c>
      <c r="BK7" s="131">
        <f t="shared" ref="BK7:BK11" si="40">BE7-BH7</f>
        <v>87</v>
      </c>
      <c r="BL7" s="135">
        <f t="shared" ref="BL7:BL10" si="41">BJ7-BK7</f>
        <v>104</v>
      </c>
    </row>
    <row r="8" spans="1:64" s="154" customFormat="1" ht="27" x14ac:dyDescent="0.25">
      <c r="A8" s="303" t="s">
        <v>136</v>
      </c>
      <c r="B8" s="144">
        <v>4925</v>
      </c>
      <c r="C8" s="145">
        <v>3466</v>
      </c>
      <c r="D8" s="146">
        <f t="shared" si="16"/>
        <v>1459</v>
      </c>
      <c r="E8" s="147">
        <v>4872</v>
      </c>
      <c r="F8" s="145">
        <v>3427</v>
      </c>
      <c r="G8" s="148">
        <f t="shared" si="17"/>
        <v>1445</v>
      </c>
      <c r="H8" s="130">
        <f t="shared" ref="H8:H11" si="42">B8-E8</f>
        <v>53</v>
      </c>
      <c r="I8" s="145">
        <f t="shared" si="18"/>
        <v>39</v>
      </c>
      <c r="J8" s="146">
        <f t="shared" si="18"/>
        <v>14</v>
      </c>
      <c r="K8" s="147">
        <v>4307</v>
      </c>
      <c r="L8" s="145">
        <v>2996</v>
      </c>
      <c r="M8" s="146">
        <f t="shared" si="19"/>
        <v>1311</v>
      </c>
      <c r="N8" s="147">
        <v>4159</v>
      </c>
      <c r="O8" s="145">
        <v>2898</v>
      </c>
      <c r="P8" s="149">
        <f t="shared" si="20"/>
        <v>1261</v>
      </c>
      <c r="Q8" s="144">
        <f t="shared" si="21"/>
        <v>148</v>
      </c>
      <c r="R8" s="144">
        <f t="shared" si="21"/>
        <v>98</v>
      </c>
      <c r="S8" s="283">
        <f t="shared" si="21"/>
        <v>50</v>
      </c>
      <c r="T8" s="280">
        <v>4124</v>
      </c>
      <c r="U8" s="136">
        <v>2927</v>
      </c>
      <c r="V8" s="151">
        <f t="shared" si="22"/>
        <v>1197</v>
      </c>
      <c r="W8" s="280">
        <v>4018</v>
      </c>
      <c r="X8" s="281">
        <v>2857</v>
      </c>
      <c r="Y8" s="153">
        <f t="shared" si="23"/>
        <v>1161</v>
      </c>
      <c r="Z8" s="150">
        <f t="shared" si="24"/>
        <v>106</v>
      </c>
      <c r="AA8" s="150">
        <f t="shared" si="24"/>
        <v>70</v>
      </c>
      <c r="AB8" s="153">
        <f t="shared" si="24"/>
        <v>36</v>
      </c>
      <c r="AC8" s="144">
        <v>4130</v>
      </c>
      <c r="AD8" s="145">
        <v>2986</v>
      </c>
      <c r="AE8" s="146">
        <f t="shared" si="25"/>
        <v>1144</v>
      </c>
      <c r="AF8" s="147">
        <v>4054</v>
      </c>
      <c r="AG8" s="145">
        <v>2932</v>
      </c>
      <c r="AH8" s="148">
        <f t="shared" si="26"/>
        <v>1122</v>
      </c>
      <c r="AI8" s="144">
        <f t="shared" si="27"/>
        <v>76</v>
      </c>
      <c r="AJ8" s="144">
        <f t="shared" si="27"/>
        <v>54</v>
      </c>
      <c r="AK8" s="152">
        <f t="shared" si="27"/>
        <v>22</v>
      </c>
      <c r="AL8" s="297">
        <v>4134</v>
      </c>
      <c r="AM8" s="145">
        <v>2977</v>
      </c>
      <c r="AN8" s="146">
        <f t="shared" si="28"/>
        <v>1157</v>
      </c>
      <c r="AO8" s="147">
        <v>4054</v>
      </c>
      <c r="AP8" s="145">
        <v>2916</v>
      </c>
      <c r="AQ8" s="149">
        <f t="shared" si="29"/>
        <v>1138</v>
      </c>
      <c r="AR8" s="144">
        <f t="shared" si="30"/>
        <v>80</v>
      </c>
      <c r="AS8" s="145">
        <f t="shared" si="30"/>
        <v>61</v>
      </c>
      <c r="AT8" s="149">
        <f t="shared" si="31"/>
        <v>19</v>
      </c>
      <c r="AU8" s="297">
        <v>4091</v>
      </c>
      <c r="AV8" s="145">
        <v>2940</v>
      </c>
      <c r="AW8" s="146">
        <f t="shared" si="32"/>
        <v>1151</v>
      </c>
      <c r="AX8" s="297">
        <v>4021</v>
      </c>
      <c r="AY8" s="145">
        <v>2904</v>
      </c>
      <c r="AZ8" s="149">
        <f t="shared" si="33"/>
        <v>1117</v>
      </c>
      <c r="BA8" s="144">
        <f t="shared" si="34"/>
        <v>70</v>
      </c>
      <c r="BB8" s="145">
        <f t="shared" si="35"/>
        <v>36</v>
      </c>
      <c r="BC8" s="149">
        <f t="shared" si="36"/>
        <v>34</v>
      </c>
      <c r="BD8" s="297">
        <v>4001</v>
      </c>
      <c r="BE8" s="145">
        <v>2922</v>
      </c>
      <c r="BF8" s="146">
        <f t="shared" si="37"/>
        <v>1079</v>
      </c>
      <c r="BG8" s="297">
        <v>3945</v>
      </c>
      <c r="BH8" s="145">
        <v>2890</v>
      </c>
      <c r="BI8" s="149">
        <f t="shared" si="38"/>
        <v>1055</v>
      </c>
      <c r="BJ8" s="144">
        <f t="shared" si="39"/>
        <v>56</v>
      </c>
      <c r="BK8" s="145">
        <f t="shared" si="40"/>
        <v>32</v>
      </c>
      <c r="BL8" s="149">
        <f t="shared" si="41"/>
        <v>24</v>
      </c>
    </row>
    <row r="9" spans="1:64" s="142" customFormat="1" ht="14.25" thickBot="1" x14ac:dyDescent="0.3">
      <c r="A9" s="304" t="s">
        <v>137</v>
      </c>
      <c r="B9" s="156">
        <v>6243</v>
      </c>
      <c r="C9" s="157">
        <v>4666</v>
      </c>
      <c r="D9" s="158">
        <f t="shared" si="16"/>
        <v>1577</v>
      </c>
      <c r="E9" s="159">
        <v>6204</v>
      </c>
      <c r="F9" s="157">
        <v>4642</v>
      </c>
      <c r="G9" s="160">
        <f t="shared" si="17"/>
        <v>1562</v>
      </c>
      <c r="H9" s="130">
        <f t="shared" si="42"/>
        <v>39</v>
      </c>
      <c r="I9" s="157">
        <f t="shared" si="18"/>
        <v>24</v>
      </c>
      <c r="J9" s="158">
        <f t="shared" si="18"/>
        <v>15</v>
      </c>
      <c r="K9" s="159">
        <v>6406</v>
      </c>
      <c r="L9" s="157">
        <v>4875</v>
      </c>
      <c r="M9" s="158">
        <f t="shared" si="19"/>
        <v>1531</v>
      </c>
      <c r="N9" s="159">
        <v>6020</v>
      </c>
      <c r="O9" s="157">
        <v>4580</v>
      </c>
      <c r="P9" s="161">
        <f t="shared" si="20"/>
        <v>1440</v>
      </c>
      <c r="Q9" s="156">
        <f t="shared" si="21"/>
        <v>386</v>
      </c>
      <c r="R9" s="156">
        <f t="shared" si="21"/>
        <v>295</v>
      </c>
      <c r="S9" s="284">
        <f t="shared" si="21"/>
        <v>91</v>
      </c>
      <c r="T9" s="285">
        <v>6119</v>
      </c>
      <c r="U9" s="162">
        <v>4602</v>
      </c>
      <c r="V9" s="163">
        <f t="shared" si="22"/>
        <v>1517</v>
      </c>
      <c r="W9" s="271">
        <v>5943</v>
      </c>
      <c r="X9" s="272">
        <v>4485</v>
      </c>
      <c r="Y9" s="273">
        <f t="shared" si="23"/>
        <v>1458</v>
      </c>
      <c r="Z9" s="274">
        <f t="shared" si="24"/>
        <v>176</v>
      </c>
      <c r="AA9" s="274">
        <f t="shared" si="24"/>
        <v>117</v>
      </c>
      <c r="AB9" s="273">
        <f t="shared" si="24"/>
        <v>59</v>
      </c>
      <c r="AC9" s="278">
        <v>5915</v>
      </c>
      <c r="AD9" s="276">
        <v>4444</v>
      </c>
      <c r="AE9" s="277">
        <f t="shared" si="25"/>
        <v>1471</v>
      </c>
      <c r="AF9" s="275">
        <v>5862</v>
      </c>
      <c r="AG9" s="276">
        <v>4404</v>
      </c>
      <c r="AH9" s="117">
        <f t="shared" si="26"/>
        <v>1458</v>
      </c>
      <c r="AI9" s="278">
        <f t="shared" si="27"/>
        <v>53</v>
      </c>
      <c r="AJ9" s="278">
        <f t="shared" si="27"/>
        <v>40</v>
      </c>
      <c r="AK9" s="287">
        <f t="shared" si="27"/>
        <v>13</v>
      </c>
      <c r="AL9" s="298">
        <v>5856</v>
      </c>
      <c r="AM9" s="276">
        <v>4443</v>
      </c>
      <c r="AN9" s="277">
        <f t="shared" si="28"/>
        <v>1413</v>
      </c>
      <c r="AO9" s="275">
        <v>5747</v>
      </c>
      <c r="AP9" s="276">
        <v>4353</v>
      </c>
      <c r="AQ9" s="279">
        <f t="shared" si="29"/>
        <v>1394</v>
      </c>
      <c r="AR9" s="278">
        <f t="shared" si="30"/>
        <v>109</v>
      </c>
      <c r="AS9" s="276">
        <f t="shared" si="30"/>
        <v>90</v>
      </c>
      <c r="AT9" s="279">
        <f t="shared" si="31"/>
        <v>19</v>
      </c>
      <c r="AU9" s="298">
        <v>6040</v>
      </c>
      <c r="AV9" s="276">
        <v>4649</v>
      </c>
      <c r="AW9" s="277">
        <f t="shared" si="32"/>
        <v>1391</v>
      </c>
      <c r="AX9" s="298">
        <v>5944</v>
      </c>
      <c r="AY9" s="276">
        <v>4576</v>
      </c>
      <c r="AZ9" s="279">
        <f t="shared" si="33"/>
        <v>1368</v>
      </c>
      <c r="BA9" s="278">
        <f t="shared" si="34"/>
        <v>96</v>
      </c>
      <c r="BB9" s="276">
        <f t="shared" si="35"/>
        <v>73</v>
      </c>
      <c r="BC9" s="279">
        <f t="shared" si="36"/>
        <v>23</v>
      </c>
      <c r="BD9" s="298">
        <v>6241</v>
      </c>
      <c r="BE9" s="276">
        <v>4853</v>
      </c>
      <c r="BF9" s="277">
        <f t="shared" si="37"/>
        <v>1388</v>
      </c>
      <c r="BG9" s="298">
        <v>6166</v>
      </c>
      <c r="BH9" s="276">
        <v>4795</v>
      </c>
      <c r="BI9" s="279">
        <f t="shared" si="38"/>
        <v>1371</v>
      </c>
      <c r="BJ9" s="278">
        <f t="shared" si="39"/>
        <v>75</v>
      </c>
      <c r="BK9" s="276">
        <f t="shared" si="40"/>
        <v>58</v>
      </c>
      <c r="BL9" s="279">
        <f t="shared" si="41"/>
        <v>17</v>
      </c>
    </row>
    <row r="10" spans="1:64" ht="14.25" thickBot="1" x14ac:dyDescent="0.3">
      <c r="A10" s="164" t="s">
        <v>138</v>
      </c>
      <c r="B10" s="124">
        <v>64</v>
      </c>
      <c r="C10" s="125">
        <v>36</v>
      </c>
      <c r="D10" s="127">
        <f t="shared" si="16"/>
        <v>28</v>
      </c>
      <c r="E10" s="128">
        <v>64</v>
      </c>
      <c r="F10" s="125">
        <v>36</v>
      </c>
      <c r="G10" s="126">
        <f t="shared" si="17"/>
        <v>28</v>
      </c>
      <c r="H10" s="124">
        <f t="shared" si="42"/>
        <v>0</v>
      </c>
      <c r="I10" s="125">
        <f t="shared" si="18"/>
        <v>0</v>
      </c>
      <c r="J10" s="127">
        <f t="shared" si="18"/>
        <v>0</v>
      </c>
      <c r="K10" s="128">
        <v>150</v>
      </c>
      <c r="L10" s="125">
        <v>79</v>
      </c>
      <c r="M10" s="127">
        <f t="shared" si="19"/>
        <v>71</v>
      </c>
      <c r="N10" s="128">
        <v>116</v>
      </c>
      <c r="O10" s="125">
        <v>57</v>
      </c>
      <c r="P10" s="126">
        <f t="shared" si="20"/>
        <v>59</v>
      </c>
      <c r="Q10" s="124">
        <f t="shared" si="21"/>
        <v>34</v>
      </c>
      <c r="R10" s="125">
        <f t="shared" si="21"/>
        <v>22</v>
      </c>
      <c r="S10" s="127">
        <f t="shared" si="21"/>
        <v>12</v>
      </c>
      <c r="T10" s="261">
        <v>142</v>
      </c>
      <c r="U10" s="259">
        <v>90</v>
      </c>
      <c r="V10" s="260">
        <f t="shared" si="22"/>
        <v>52</v>
      </c>
      <c r="W10" s="262">
        <v>127</v>
      </c>
      <c r="X10" s="263">
        <v>82</v>
      </c>
      <c r="Y10" s="264">
        <f t="shared" si="23"/>
        <v>45</v>
      </c>
      <c r="Z10" s="265">
        <f t="shared" si="24"/>
        <v>15</v>
      </c>
      <c r="AA10" s="263">
        <f t="shared" si="24"/>
        <v>8</v>
      </c>
      <c r="AB10" s="264">
        <f t="shared" si="24"/>
        <v>7</v>
      </c>
      <c r="AC10" s="265">
        <v>244</v>
      </c>
      <c r="AD10" s="263">
        <v>157</v>
      </c>
      <c r="AE10" s="266">
        <f>AC10-AD10</f>
        <v>87</v>
      </c>
      <c r="AF10" s="262">
        <v>217</v>
      </c>
      <c r="AG10" s="263">
        <v>136</v>
      </c>
      <c r="AH10" s="264">
        <f>AF10-AG10</f>
        <v>81</v>
      </c>
      <c r="AI10" s="265">
        <f>AC10-AF10</f>
        <v>27</v>
      </c>
      <c r="AJ10" s="265">
        <f t="shared" si="27"/>
        <v>21</v>
      </c>
      <c r="AK10" s="288">
        <f t="shared" si="27"/>
        <v>6</v>
      </c>
      <c r="AL10" s="292">
        <v>353</v>
      </c>
      <c r="AM10" s="291">
        <v>220</v>
      </c>
      <c r="AN10" s="268">
        <f t="shared" si="28"/>
        <v>133</v>
      </c>
      <c r="AO10" s="292">
        <v>310</v>
      </c>
      <c r="AP10" s="293">
        <v>194</v>
      </c>
      <c r="AQ10" s="267">
        <f t="shared" si="29"/>
        <v>116</v>
      </c>
      <c r="AR10" s="289">
        <f t="shared" si="30"/>
        <v>43</v>
      </c>
      <c r="AS10" s="269">
        <f t="shared" si="30"/>
        <v>26</v>
      </c>
      <c r="AT10" s="267">
        <f t="shared" si="31"/>
        <v>17</v>
      </c>
      <c r="AU10" s="292">
        <v>682</v>
      </c>
      <c r="AV10" s="291">
        <v>481</v>
      </c>
      <c r="AW10" s="268">
        <f t="shared" si="32"/>
        <v>201</v>
      </c>
      <c r="AX10" s="292">
        <v>648</v>
      </c>
      <c r="AY10" s="291">
        <v>455</v>
      </c>
      <c r="AZ10" s="267">
        <f t="shared" si="33"/>
        <v>193</v>
      </c>
      <c r="BA10" s="289">
        <f t="shared" si="34"/>
        <v>34</v>
      </c>
      <c r="BB10" s="269">
        <f t="shared" si="35"/>
        <v>26</v>
      </c>
      <c r="BC10" s="267">
        <f t="shared" si="36"/>
        <v>8</v>
      </c>
      <c r="BD10" s="292">
        <v>1155</v>
      </c>
      <c r="BE10" s="291">
        <v>788</v>
      </c>
      <c r="BF10" s="277">
        <f t="shared" si="37"/>
        <v>367</v>
      </c>
      <c r="BG10" s="292">
        <v>1103</v>
      </c>
      <c r="BH10" s="291">
        <v>760</v>
      </c>
      <c r="BI10" s="267">
        <v>343</v>
      </c>
      <c r="BJ10" s="289">
        <f t="shared" si="39"/>
        <v>52</v>
      </c>
      <c r="BK10" s="269">
        <f t="shared" si="40"/>
        <v>28</v>
      </c>
      <c r="BL10" s="267">
        <f t="shared" si="41"/>
        <v>24</v>
      </c>
    </row>
    <row r="11" spans="1:64" ht="14.25" thickBot="1" x14ac:dyDescent="0.3">
      <c r="A11" s="164" t="s">
        <v>139</v>
      </c>
      <c r="B11" s="124">
        <v>460</v>
      </c>
      <c r="C11" s="125">
        <v>251</v>
      </c>
      <c r="D11" s="127">
        <f t="shared" si="16"/>
        <v>209</v>
      </c>
      <c r="E11" s="128">
        <v>444</v>
      </c>
      <c r="F11" s="125">
        <v>242</v>
      </c>
      <c r="G11" s="126">
        <f t="shared" si="17"/>
        <v>202</v>
      </c>
      <c r="H11" s="124">
        <f t="shared" si="42"/>
        <v>16</v>
      </c>
      <c r="I11" s="125">
        <f t="shared" si="18"/>
        <v>9</v>
      </c>
      <c r="J11" s="127">
        <f t="shared" si="18"/>
        <v>7</v>
      </c>
      <c r="K11" s="128">
        <v>553</v>
      </c>
      <c r="L11" s="125">
        <v>318</v>
      </c>
      <c r="M11" s="127">
        <f t="shared" si="19"/>
        <v>235</v>
      </c>
      <c r="N11" s="128">
        <v>550</v>
      </c>
      <c r="O11" s="125">
        <v>316</v>
      </c>
      <c r="P11" s="126">
        <f t="shared" si="20"/>
        <v>234</v>
      </c>
      <c r="Q11" s="124">
        <f t="shared" si="21"/>
        <v>3</v>
      </c>
      <c r="R11" s="125">
        <f t="shared" si="21"/>
        <v>2</v>
      </c>
      <c r="S11" s="127">
        <f t="shared" si="21"/>
        <v>1</v>
      </c>
      <c r="T11" s="128">
        <v>624</v>
      </c>
      <c r="U11" s="125">
        <v>382</v>
      </c>
      <c r="V11" s="127">
        <f t="shared" si="22"/>
        <v>242</v>
      </c>
      <c r="W11" s="128">
        <v>585</v>
      </c>
      <c r="X11" s="169">
        <v>346</v>
      </c>
      <c r="Y11" s="170">
        <f>W11-X11</f>
        <v>239</v>
      </c>
      <c r="Z11" s="171">
        <f>T11-W11</f>
        <v>39</v>
      </c>
      <c r="AA11" s="169">
        <f>U11-X11</f>
        <v>36</v>
      </c>
      <c r="AB11" s="170">
        <f>V11-Y11</f>
        <v>3</v>
      </c>
      <c r="AC11" s="124">
        <v>526</v>
      </c>
      <c r="AD11" s="125">
        <v>328</v>
      </c>
      <c r="AE11" s="172">
        <f>AC11-AD11</f>
        <v>198</v>
      </c>
      <c r="AF11" s="173">
        <v>511</v>
      </c>
      <c r="AG11" s="172">
        <v>313</v>
      </c>
      <c r="AH11" s="170">
        <f>AF11-AG11</f>
        <v>198</v>
      </c>
      <c r="AI11" s="124">
        <f>AC11-AF11</f>
        <v>15</v>
      </c>
      <c r="AJ11" s="125">
        <f>AD11-AG11</f>
        <v>15</v>
      </c>
      <c r="AK11" s="301">
        <f t="shared" si="27"/>
        <v>0</v>
      </c>
      <c r="AL11" s="294">
        <v>484</v>
      </c>
      <c r="AM11" s="300">
        <v>319</v>
      </c>
      <c r="AN11" s="167">
        <f>AL11-AM11</f>
        <v>165</v>
      </c>
      <c r="AO11" s="294">
        <v>464</v>
      </c>
      <c r="AP11" s="290">
        <v>307</v>
      </c>
      <c r="AQ11" s="166">
        <f>AO11-AP11</f>
        <v>157</v>
      </c>
      <c r="AR11" s="270">
        <f t="shared" si="30"/>
        <v>20</v>
      </c>
      <c r="AS11" s="168">
        <f t="shared" si="30"/>
        <v>12</v>
      </c>
      <c r="AT11" s="166">
        <f>AR11-AS11</f>
        <v>8</v>
      </c>
      <c r="AU11" s="294">
        <v>481</v>
      </c>
      <c r="AV11" s="300">
        <v>314</v>
      </c>
      <c r="AW11" s="167">
        <f>AU11-AV11</f>
        <v>167</v>
      </c>
      <c r="AX11" s="294">
        <v>459</v>
      </c>
      <c r="AY11" s="300">
        <v>300</v>
      </c>
      <c r="AZ11" s="166">
        <f>AX11-AY11</f>
        <v>159</v>
      </c>
      <c r="BA11" s="270">
        <f t="shared" si="34"/>
        <v>22</v>
      </c>
      <c r="BB11" s="168">
        <f t="shared" si="35"/>
        <v>14</v>
      </c>
      <c r="BC11" s="166">
        <f>BA11-BB11</f>
        <v>8</v>
      </c>
      <c r="BD11" s="294">
        <v>1879</v>
      </c>
      <c r="BE11" s="300">
        <v>1446</v>
      </c>
      <c r="BF11" s="167">
        <f>BD11-BE11</f>
        <v>433</v>
      </c>
      <c r="BG11" s="294">
        <v>1810</v>
      </c>
      <c r="BH11" s="300">
        <v>1379</v>
      </c>
      <c r="BI11" s="166">
        <f>BG11-BH11</f>
        <v>431</v>
      </c>
      <c r="BJ11" s="270">
        <f t="shared" si="39"/>
        <v>69</v>
      </c>
      <c r="BK11" s="168">
        <f t="shared" si="40"/>
        <v>67</v>
      </c>
      <c r="BL11" s="166">
        <f>BJ11-BK11</f>
        <v>2</v>
      </c>
    </row>
    <row r="12" spans="1:64" s="142" customFormat="1" ht="14.25" thickBot="1" x14ac:dyDescent="0.3">
      <c r="A12" s="116" t="s">
        <v>0</v>
      </c>
      <c r="B12" s="174">
        <f t="shared" ref="B12:AT12" si="43">B6+B10+B11</f>
        <v>32439</v>
      </c>
      <c r="C12" s="175">
        <f t="shared" si="43"/>
        <v>22012</v>
      </c>
      <c r="D12" s="176">
        <f t="shared" si="43"/>
        <v>10427</v>
      </c>
      <c r="E12" s="177">
        <f t="shared" si="43"/>
        <v>32166</v>
      </c>
      <c r="F12" s="175">
        <f t="shared" si="43"/>
        <v>21792</v>
      </c>
      <c r="G12" s="178">
        <f t="shared" si="43"/>
        <v>10374</v>
      </c>
      <c r="H12" s="174">
        <f t="shared" si="43"/>
        <v>273</v>
      </c>
      <c r="I12" s="175">
        <f t="shared" si="43"/>
        <v>220</v>
      </c>
      <c r="J12" s="176">
        <f t="shared" si="43"/>
        <v>53</v>
      </c>
      <c r="K12" s="177">
        <f t="shared" si="43"/>
        <v>31158</v>
      </c>
      <c r="L12" s="175">
        <f t="shared" si="43"/>
        <v>21285</v>
      </c>
      <c r="M12" s="176">
        <f t="shared" si="43"/>
        <v>9873</v>
      </c>
      <c r="N12" s="177">
        <f t="shared" si="43"/>
        <v>29923</v>
      </c>
      <c r="O12" s="175">
        <f t="shared" si="43"/>
        <v>20465</v>
      </c>
      <c r="P12" s="178">
        <f t="shared" si="43"/>
        <v>9458</v>
      </c>
      <c r="Q12" s="174">
        <f t="shared" si="43"/>
        <v>1235</v>
      </c>
      <c r="R12" s="175">
        <f t="shared" si="43"/>
        <v>820</v>
      </c>
      <c r="S12" s="176">
        <f t="shared" si="43"/>
        <v>415</v>
      </c>
      <c r="T12" s="177">
        <f t="shared" si="43"/>
        <v>29455</v>
      </c>
      <c r="U12" s="175">
        <f t="shared" si="43"/>
        <v>20269</v>
      </c>
      <c r="V12" s="176">
        <f t="shared" si="43"/>
        <v>9186</v>
      </c>
      <c r="W12" s="177">
        <f t="shared" si="43"/>
        <v>28645</v>
      </c>
      <c r="X12" s="175">
        <f t="shared" si="43"/>
        <v>19754</v>
      </c>
      <c r="Y12" s="178">
        <f t="shared" si="43"/>
        <v>8891</v>
      </c>
      <c r="Z12" s="174">
        <f t="shared" si="43"/>
        <v>810</v>
      </c>
      <c r="AA12" s="175">
        <f t="shared" si="43"/>
        <v>515</v>
      </c>
      <c r="AB12" s="178">
        <f t="shared" si="43"/>
        <v>295</v>
      </c>
      <c r="AC12" s="174">
        <f t="shared" si="43"/>
        <v>28281</v>
      </c>
      <c r="AD12" s="175">
        <f t="shared" si="43"/>
        <v>19630</v>
      </c>
      <c r="AE12" s="176">
        <f t="shared" si="43"/>
        <v>8651</v>
      </c>
      <c r="AF12" s="177">
        <f t="shared" si="43"/>
        <v>27799</v>
      </c>
      <c r="AG12" s="175">
        <f t="shared" si="43"/>
        <v>19317</v>
      </c>
      <c r="AH12" s="178">
        <f t="shared" si="43"/>
        <v>8482</v>
      </c>
      <c r="AI12" s="174">
        <f t="shared" si="43"/>
        <v>482</v>
      </c>
      <c r="AJ12" s="175">
        <f t="shared" si="43"/>
        <v>313</v>
      </c>
      <c r="AK12" s="176">
        <f t="shared" si="43"/>
        <v>169</v>
      </c>
      <c r="AL12" s="299">
        <f t="shared" si="43"/>
        <v>27205</v>
      </c>
      <c r="AM12" s="175">
        <f t="shared" si="43"/>
        <v>18995</v>
      </c>
      <c r="AN12" s="176">
        <f t="shared" si="43"/>
        <v>8210</v>
      </c>
      <c r="AO12" s="177">
        <f t="shared" si="43"/>
        <v>26738</v>
      </c>
      <c r="AP12" s="175">
        <f t="shared" si="43"/>
        <v>18694</v>
      </c>
      <c r="AQ12" s="178">
        <f t="shared" si="43"/>
        <v>8044</v>
      </c>
      <c r="AR12" s="174">
        <f t="shared" si="43"/>
        <v>467</v>
      </c>
      <c r="AS12" s="175">
        <f t="shared" si="43"/>
        <v>301</v>
      </c>
      <c r="AT12" s="178">
        <f t="shared" si="43"/>
        <v>166</v>
      </c>
      <c r="AU12" s="299">
        <f t="shared" ref="AU12:BC12" si="44">AU6+AU10+AU11</f>
        <v>27127</v>
      </c>
      <c r="AV12" s="175">
        <f t="shared" si="44"/>
        <v>19116</v>
      </c>
      <c r="AW12" s="176">
        <f t="shared" si="44"/>
        <v>8011</v>
      </c>
      <c r="AX12" s="299">
        <f t="shared" si="44"/>
        <v>26712</v>
      </c>
      <c r="AY12" s="175">
        <f t="shared" si="44"/>
        <v>18864</v>
      </c>
      <c r="AZ12" s="178">
        <f t="shared" si="44"/>
        <v>7848</v>
      </c>
      <c r="BA12" s="174">
        <f t="shared" si="44"/>
        <v>415</v>
      </c>
      <c r="BB12" s="175">
        <f t="shared" si="44"/>
        <v>252</v>
      </c>
      <c r="BC12" s="178">
        <f t="shared" si="44"/>
        <v>163</v>
      </c>
      <c r="BD12" s="299">
        <f t="shared" ref="BD12:BL12" si="45">BD6+BD10+BD11</f>
        <v>28789</v>
      </c>
      <c r="BE12" s="175">
        <f t="shared" si="45"/>
        <v>20566</v>
      </c>
      <c r="BF12" s="176">
        <f t="shared" si="45"/>
        <v>8223</v>
      </c>
      <c r="BG12" s="299">
        <f t="shared" si="45"/>
        <v>28346</v>
      </c>
      <c r="BH12" s="175">
        <f t="shared" si="45"/>
        <v>20294</v>
      </c>
      <c r="BI12" s="178">
        <f t="shared" si="45"/>
        <v>8052</v>
      </c>
      <c r="BJ12" s="174">
        <f t="shared" si="45"/>
        <v>443</v>
      </c>
      <c r="BK12" s="175">
        <f t="shared" si="45"/>
        <v>272</v>
      </c>
      <c r="BL12" s="178">
        <f t="shared" si="45"/>
        <v>171</v>
      </c>
    </row>
    <row r="13" spans="1:64" s="142" customFormat="1" x14ac:dyDescent="0.25">
      <c r="A13" s="179" t="s">
        <v>147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J13" s="180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</row>
    <row r="14" spans="1:64" s="142" customFormat="1" x14ac:dyDescent="0.25">
      <c r="A14" s="179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180"/>
      <c r="AL14" s="180"/>
      <c r="AM14" s="180"/>
      <c r="AN14" s="180"/>
      <c r="AO14" s="180"/>
      <c r="AP14" s="180"/>
      <c r="AQ14" s="180"/>
      <c r="AR14" s="180"/>
      <c r="AS14" s="180"/>
      <c r="AT14" s="180"/>
    </row>
    <row r="15" spans="1:64" ht="16.5" thickBot="1" x14ac:dyDescent="0.3">
      <c r="A15" s="305" t="s">
        <v>148</v>
      </c>
    </row>
    <row r="16" spans="1:64" s="108" customFormat="1" ht="14.25" thickBot="1" x14ac:dyDescent="0.3">
      <c r="A16" s="585"/>
      <c r="B16" s="598" t="s">
        <v>119</v>
      </c>
      <c r="C16" s="430"/>
      <c r="D16" s="430"/>
      <c r="E16" s="583" t="s">
        <v>143</v>
      </c>
      <c r="F16" s="430"/>
      <c r="G16" s="579"/>
      <c r="H16" s="579"/>
      <c r="I16" s="579"/>
      <c r="J16" s="579"/>
      <c r="K16" s="597" t="s">
        <v>120</v>
      </c>
      <c r="L16" s="430"/>
      <c r="M16" s="430"/>
      <c r="N16" s="583" t="s">
        <v>144</v>
      </c>
      <c r="O16" s="430"/>
      <c r="P16" s="579"/>
      <c r="Q16" s="579"/>
      <c r="R16" s="579"/>
      <c r="S16" s="579"/>
      <c r="T16" s="597" t="s">
        <v>121</v>
      </c>
      <c r="U16" s="430"/>
      <c r="V16" s="430"/>
      <c r="W16" s="583" t="s">
        <v>145</v>
      </c>
      <c r="X16" s="430"/>
      <c r="Y16" s="579"/>
      <c r="Z16" s="579"/>
      <c r="AA16" s="579"/>
      <c r="AB16" s="579"/>
      <c r="AC16" s="597" t="s">
        <v>127</v>
      </c>
      <c r="AD16" s="430"/>
      <c r="AE16" s="430"/>
      <c r="AF16" s="583" t="s">
        <v>127</v>
      </c>
      <c r="AG16" s="582"/>
      <c r="AH16" s="579"/>
      <c r="AI16" s="579"/>
      <c r="AJ16" s="579"/>
      <c r="AK16" s="579"/>
      <c r="AL16" s="597" t="s">
        <v>128</v>
      </c>
      <c r="AM16" s="430"/>
      <c r="AN16" s="430"/>
      <c r="AO16" s="583" t="s">
        <v>128</v>
      </c>
      <c r="AP16" s="582"/>
      <c r="AQ16" s="579"/>
      <c r="AR16" s="579"/>
      <c r="AS16" s="579"/>
      <c r="AT16" s="579"/>
      <c r="AU16" s="597" t="s">
        <v>171</v>
      </c>
      <c r="AV16" s="430"/>
      <c r="AW16" s="430"/>
      <c r="AX16" s="583" t="s">
        <v>171</v>
      </c>
      <c r="AY16" s="582"/>
      <c r="AZ16" s="579"/>
      <c r="BA16" s="579"/>
      <c r="BB16" s="579"/>
      <c r="BC16" s="579"/>
      <c r="BD16" s="597" t="s">
        <v>177</v>
      </c>
      <c r="BE16" s="430"/>
      <c r="BF16" s="430"/>
      <c r="BG16" s="583" t="s">
        <v>177</v>
      </c>
      <c r="BH16" s="582"/>
      <c r="BI16" s="579"/>
      <c r="BJ16" s="579"/>
      <c r="BK16" s="579"/>
      <c r="BL16" s="580"/>
    </row>
    <row r="17" spans="1:64" ht="12.75" customHeight="1" x14ac:dyDescent="0.25">
      <c r="A17" s="584" t="s">
        <v>126</v>
      </c>
      <c r="B17" s="456" t="s">
        <v>0</v>
      </c>
      <c r="C17" s="457"/>
      <c r="D17" s="459"/>
      <c r="E17" s="465" t="s">
        <v>140</v>
      </c>
      <c r="F17" s="466"/>
      <c r="G17" s="467"/>
      <c r="H17" s="456" t="s">
        <v>141</v>
      </c>
      <c r="I17" s="457"/>
      <c r="J17" s="459"/>
      <c r="K17" s="581" t="s">
        <v>0</v>
      </c>
      <c r="L17" s="457"/>
      <c r="M17" s="458"/>
      <c r="N17" s="465" t="s">
        <v>140</v>
      </c>
      <c r="O17" s="466"/>
      <c r="P17" s="467"/>
      <c r="Q17" s="456" t="s">
        <v>141</v>
      </c>
      <c r="R17" s="457"/>
      <c r="S17" s="458"/>
      <c r="T17" s="456" t="s">
        <v>0</v>
      </c>
      <c r="U17" s="457"/>
      <c r="V17" s="459"/>
      <c r="W17" s="465" t="s">
        <v>140</v>
      </c>
      <c r="X17" s="466"/>
      <c r="Y17" s="467"/>
      <c r="Z17" s="456" t="s">
        <v>141</v>
      </c>
      <c r="AA17" s="457"/>
      <c r="AB17" s="459"/>
      <c r="AC17" s="581" t="s">
        <v>0</v>
      </c>
      <c r="AD17" s="457"/>
      <c r="AE17" s="458"/>
      <c r="AF17" s="465" t="s">
        <v>140</v>
      </c>
      <c r="AG17" s="466"/>
      <c r="AH17" s="467"/>
      <c r="AI17" s="456" t="s">
        <v>141</v>
      </c>
      <c r="AJ17" s="457"/>
      <c r="AK17" s="458"/>
      <c r="AL17" s="456" t="s">
        <v>0</v>
      </c>
      <c r="AM17" s="457"/>
      <c r="AN17" s="459"/>
      <c r="AO17" s="465" t="s">
        <v>140</v>
      </c>
      <c r="AP17" s="466"/>
      <c r="AQ17" s="467"/>
      <c r="AR17" s="456" t="s">
        <v>141</v>
      </c>
      <c r="AS17" s="457"/>
      <c r="AT17" s="458"/>
      <c r="AU17" s="456" t="s">
        <v>0</v>
      </c>
      <c r="AV17" s="457"/>
      <c r="AW17" s="459"/>
      <c r="AX17" s="465" t="s">
        <v>140</v>
      </c>
      <c r="AY17" s="466"/>
      <c r="AZ17" s="467"/>
      <c r="BA17" s="456" t="s">
        <v>141</v>
      </c>
      <c r="BB17" s="457"/>
      <c r="BC17" s="458"/>
      <c r="BD17" s="462" t="s">
        <v>0</v>
      </c>
      <c r="BE17" s="463"/>
      <c r="BF17" s="464"/>
      <c r="BG17" s="593" t="s">
        <v>140</v>
      </c>
      <c r="BH17" s="460"/>
      <c r="BI17" s="461"/>
      <c r="BJ17" s="456" t="s">
        <v>141</v>
      </c>
      <c r="BK17" s="457"/>
      <c r="BL17" s="458"/>
    </row>
    <row r="18" spans="1:64" s="115" customFormat="1" ht="36" x14ac:dyDescent="0.2">
      <c r="A18" s="181"/>
      <c r="B18" s="182" t="s">
        <v>131</v>
      </c>
      <c r="C18" s="183" t="s">
        <v>132</v>
      </c>
      <c r="D18" s="184" t="s">
        <v>133</v>
      </c>
      <c r="E18" s="185" t="s">
        <v>131</v>
      </c>
      <c r="F18" s="183" t="s">
        <v>132</v>
      </c>
      <c r="G18" s="186" t="s">
        <v>133</v>
      </c>
      <c r="H18" s="182" t="s">
        <v>131</v>
      </c>
      <c r="I18" s="183" t="s">
        <v>132</v>
      </c>
      <c r="J18" s="184" t="s">
        <v>133</v>
      </c>
      <c r="K18" s="185" t="s">
        <v>131</v>
      </c>
      <c r="L18" s="183" t="s">
        <v>132</v>
      </c>
      <c r="M18" s="186" t="s">
        <v>133</v>
      </c>
      <c r="N18" s="185" t="s">
        <v>131</v>
      </c>
      <c r="O18" s="183" t="s">
        <v>132</v>
      </c>
      <c r="P18" s="186" t="s">
        <v>133</v>
      </c>
      <c r="Q18" s="182" t="s">
        <v>131</v>
      </c>
      <c r="R18" s="183" t="s">
        <v>132</v>
      </c>
      <c r="S18" s="186" t="s">
        <v>133</v>
      </c>
      <c r="T18" s="182" t="s">
        <v>131</v>
      </c>
      <c r="U18" s="183" t="s">
        <v>132</v>
      </c>
      <c r="V18" s="184" t="s">
        <v>133</v>
      </c>
      <c r="W18" s="185" t="s">
        <v>131</v>
      </c>
      <c r="X18" s="183" t="s">
        <v>132</v>
      </c>
      <c r="Y18" s="186" t="s">
        <v>133</v>
      </c>
      <c r="Z18" s="182" t="s">
        <v>131</v>
      </c>
      <c r="AA18" s="183" t="s">
        <v>132</v>
      </c>
      <c r="AB18" s="184" t="s">
        <v>133</v>
      </c>
      <c r="AC18" s="185" t="s">
        <v>131</v>
      </c>
      <c r="AD18" s="183" t="s">
        <v>132</v>
      </c>
      <c r="AE18" s="186" t="s">
        <v>133</v>
      </c>
      <c r="AF18" s="185" t="s">
        <v>131</v>
      </c>
      <c r="AG18" s="183" t="s">
        <v>132</v>
      </c>
      <c r="AH18" s="186" t="s">
        <v>133</v>
      </c>
      <c r="AI18" s="182" t="s">
        <v>131</v>
      </c>
      <c r="AJ18" s="183" t="s">
        <v>132</v>
      </c>
      <c r="AK18" s="186" t="s">
        <v>133</v>
      </c>
      <c r="AL18" s="182" t="s">
        <v>131</v>
      </c>
      <c r="AM18" s="183" t="s">
        <v>132</v>
      </c>
      <c r="AN18" s="184" t="s">
        <v>133</v>
      </c>
      <c r="AO18" s="185" t="s">
        <v>131</v>
      </c>
      <c r="AP18" s="183" t="s">
        <v>132</v>
      </c>
      <c r="AQ18" s="186" t="s">
        <v>133</v>
      </c>
      <c r="AR18" s="182" t="s">
        <v>131</v>
      </c>
      <c r="AS18" s="183" t="s">
        <v>132</v>
      </c>
      <c r="AT18" s="186" t="s">
        <v>133</v>
      </c>
      <c r="AU18" s="182" t="s">
        <v>131</v>
      </c>
      <c r="AV18" s="183" t="s">
        <v>132</v>
      </c>
      <c r="AW18" s="184" t="s">
        <v>133</v>
      </c>
      <c r="AX18" s="185" t="s">
        <v>131</v>
      </c>
      <c r="AY18" s="183" t="s">
        <v>132</v>
      </c>
      <c r="AZ18" s="186" t="s">
        <v>133</v>
      </c>
      <c r="BA18" s="182" t="s">
        <v>131</v>
      </c>
      <c r="BB18" s="183" t="s">
        <v>132</v>
      </c>
      <c r="BC18" s="186" t="s">
        <v>133</v>
      </c>
      <c r="BD18" s="185" t="s">
        <v>131</v>
      </c>
      <c r="BE18" s="183" t="s">
        <v>132</v>
      </c>
      <c r="BF18" s="186" t="s">
        <v>133</v>
      </c>
      <c r="BG18" s="185" t="s">
        <v>131</v>
      </c>
      <c r="BH18" s="182" t="s">
        <v>132</v>
      </c>
      <c r="BI18" s="186" t="s">
        <v>133</v>
      </c>
      <c r="BJ18" s="182" t="s">
        <v>131</v>
      </c>
      <c r="BK18" s="183" t="s">
        <v>132</v>
      </c>
      <c r="BL18" s="186" t="s">
        <v>133</v>
      </c>
    </row>
    <row r="19" spans="1:64" s="195" customFormat="1" ht="17.25" customHeight="1" thickBot="1" x14ac:dyDescent="0.25">
      <c r="A19" s="187"/>
      <c r="B19" s="188"/>
      <c r="C19" s="189"/>
      <c r="D19" s="190"/>
      <c r="E19" s="191" t="s">
        <v>143</v>
      </c>
      <c r="F19" s="189"/>
      <c r="G19" s="192"/>
      <c r="H19" s="193"/>
      <c r="I19" s="189"/>
      <c r="J19" s="190"/>
      <c r="K19" s="194"/>
      <c r="L19" s="189"/>
      <c r="M19" s="192"/>
      <c r="N19" s="191" t="s">
        <v>144</v>
      </c>
      <c r="O19" s="189"/>
      <c r="P19" s="192"/>
      <c r="Q19" s="193"/>
      <c r="R19" s="189"/>
      <c r="S19" s="192"/>
      <c r="T19" s="188"/>
      <c r="U19" s="189"/>
      <c r="V19" s="190"/>
      <c r="W19" s="191" t="s">
        <v>145</v>
      </c>
      <c r="X19" s="189"/>
      <c r="Y19" s="192"/>
      <c r="Z19" s="193"/>
      <c r="AA19" s="189"/>
      <c r="AB19" s="190"/>
      <c r="AC19" s="194"/>
      <c r="AD19" s="189"/>
      <c r="AE19" s="192"/>
      <c r="AF19" s="191" t="s">
        <v>127</v>
      </c>
      <c r="AG19" s="189"/>
      <c r="AH19" s="192"/>
      <c r="AI19" s="193"/>
      <c r="AJ19" s="189"/>
      <c r="AK19" s="192"/>
      <c r="AL19" s="188"/>
      <c r="AM19" s="189"/>
      <c r="AN19" s="190"/>
      <c r="AO19" s="191" t="s">
        <v>128</v>
      </c>
      <c r="AP19" s="189"/>
      <c r="AQ19" s="192"/>
      <c r="AR19" s="193"/>
      <c r="AS19" s="189"/>
      <c r="AT19" s="192"/>
      <c r="AU19" s="191"/>
      <c r="AV19" s="189"/>
      <c r="AW19" s="190"/>
      <c r="AX19" s="191" t="s">
        <v>171</v>
      </c>
      <c r="AY19" s="189"/>
      <c r="AZ19" s="192"/>
      <c r="BA19" s="193"/>
      <c r="BB19" s="189"/>
      <c r="BC19" s="192"/>
      <c r="BD19" s="191"/>
      <c r="BE19" s="189"/>
      <c r="BF19" s="192"/>
      <c r="BG19" s="596" t="s">
        <v>174</v>
      </c>
      <c r="BH19" s="594"/>
      <c r="BI19" s="595"/>
      <c r="BJ19" s="193"/>
      <c r="BK19" s="189"/>
      <c r="BL19" s="192"/>
    </row>
    <row r="20" spans="1:64" s="203" customFormat="1" ht="14.25" thickBot="1" x14ac:dyDescent="0.3">
      <c r="A20" s="116" t="s">
        <v>149</v>
      </c>
      <c r="B20" s="196">
        <f>B6/$B$12</f>
        <v>0.98384660439594318</v>
      </c>
      <c r="C20" s="197">
        <f>C6/B6</f>
        <v>0.68071439761867458</v>
      </c>
      <c r="D20" s="198">
        <f>D6/B6</f>
        <v>0.31928560238132542</v>
      </c>
      <c r="E20" s="199">
        <f t="shared" ref="E20:G26" si="46">E6/B6</f>
        <v>0.99194736017546603</v>
      </c>
      <c r="F20" s="197">
        <f t="shared" si="46"/>
        <v>0.99028768699654779</v>
      </c>
      <c r="G20" s="200">
        <f t="shared" si="46"/>
        <v>0.99548577036310104</v>
      </c>
      <c r="H20" s="201">
        <f t="shared" ref="H20:J26" si="47">H6/B6</f>
        <v>8.0526398245339189E-3</v>
      </c>
      <c r="I20" s="197">
        <f t="shared" si="47"/>
        <v>9.7123130034522439E-3</v>
      </c>
      <c r="J20" s="198">
        <f t="shared" si="47"/>
        <v>4.5142296368989206E-3</v>
      </c>
      <c r="K20" s="202">
        <f>K6/$K$12</f>
        <v>0.97743757622440464</v>
      </c>
      <c r="L20" s="197">
        <f>L6/K6</f>
        <v>0.68586439008373012</v>
      </c>
      <c r="M20" s="200">
        <f>M6/K6</f>
        <v>0.31413560991626993</v>
      </c>
      <c r="N20" s="199">
        <f t="shared" ref="N20:P26" si="48">N6/K6</f>
        <v>0.96066327368248239</v>
      </c>
      <c r="O20" s="197">
        <f t="shared" si="48"/>
        <v>0.96189199540405979</v>
      </c>
      <c r="P20" s="200">
        <f t="shared" si="48"/>
        <v>0.95798055816870498</v>
      </c>
      <c r="Q20" s="201">
        <f t="shared" ref="Q20:S26" si="49">Q6/K6</f>
        <v>3.9336726317517647E-2</v>
      </c>
      <c r="R20" s="197">
        <f t="shared" si="49"/>
        <v>3.8108004595940249E-2</v>
      </c>
      <c r="S20" s="200">
        <f t="shared" si="49"/>
        <v>4.2019441831295079E-2</v>
      </c>
      <c r="T20" s="196">
        <f>T6/$T$12</f>
        <v>0.97399422848412831</v>
      </c>
      <c r="U20" s="197">
        <f>U6/T6</f>
        <v>0.69005542193872216</v>
      </c>
      <c r="V20" s="198">
        <f>V6/T6</f>
        <v>0.30994457806127784</v>
      </c>
      <c r="W20" s="199">
        <f t="shared" ref="W20:Y26" si="50">W6/T6</f>
        <v>0.97364843668304923</v>
      </c>
      <c r="X20" s="197">
        <f t="shared" si="50"/>
        <v>0.97620851644188511</v>
      </c>
      <c r="Y20" s="200">
        <f t="shared" si="50"/>
        <v>0.96794871794871795</v>
      </c>
      <c r="Z20" s="201">
        <f t="shared" ref="Z20:AB26" si="51">Z6/T6</f>
        <v>2.6351563316950748E-2</v>
      </c>
      <c r="AA20" s="197">
        <f t="shared" si="51"/>
        <v>2.3791483558114866E-2</v>
      </c>
      <c r="AB20" s="198">
        <f t="shared" si="51"/>
        <v>3.2051282051282048E-2</v>
      </c>
      <c r="AC20" s="202">
        <f>AC6/$AC$12</f>
        <v>0.97277323998444187</v>
      </c>
      <c r="AD20" s="197">
        <f>AD6/AC6</f>
        <v>0.6959034567990986</v>
      </c>
      <c r="AE20" s="200">
        <f>AE6/AC6</f>
        <v>0.30409654320090146</v>
      </c>
      <c r="AF20" s="199">
        <f t="shared" ref="AF20:AH26" si="52">AF6/AC6</f>
        <v>0.98400639744102358</v>
      </c>
      <c r="AG20" s="197">
        <f t="shared" si="52"/>
        <v>0.98553147035779576</v>
      </c>
      <c r="AH20" s="200">
        <f t="shared" si="52"/>
        <v>0.98051637580683715</v>
      </c>
      <c r="AI20" s="201">
        <f t="shared" ref="AI20:AK26" si="53">AI6/AC6</f>
        <v>1.5993602558976409E-2</v>
      </c>
      <c r="AJ20" s="197">
        <f t="shared" si="53"/>
        <v>1.4468529642204232E-2</v>
      </c>
      <c r="AK20" s="200">
        <f t="shared" si="53"/>
        <v>1.9483624193162803E-2</v>
      </c>
      <c r="AL20" s="196">
        <f>AL6/$AL$12</f>
        <v>0.96923359676530052</v>
      </c>
      <c r="AM20" s="197">
        <f>AM6/AL6</f>
        <v>0.6999393203883495</v>
      </c>
      <c r="AN20" s="198">
        <f>AN6/AL6</f>
        <v>0.3000606796116505</v>
      </c>
      <c r="AO20" s="199">
        <f t="shared" ref="AO20:AQ26" si="54">AO6/AL6</f>
        <v>0.98467839805825241</v>
      </c>
      <c r="AP20" s="197">
        <f t="shared" si="54"/>
        <v>0.98574989163415694</v>
      </c>
      <c r="AQ20" s="200">
        <f t="shared" si="54"/>
        <v>0.98217896865520726</v>
      </c>
      <c r="AR20" s="201">
        <f t="shared" ref="AR20:AT26" si="55">AR6/AL6</f>
        <v>1.5321601941747573E-2</v>
      </c>
      <c r="AS20" s="197">
        <f t="shared" si="55"/>
        <v>1.4250108365843086E-2</v>
      </c>
      <c r="AT20" s="200">
        <f t="shared" si="55"/>
        <v>1.782103134479272E-2</v>
      </c>
      <c r="AU20" s="196">
        <f>AU6/$AU$12</f>
        <v>0.95712758506285256</v>
      </c>
      <c r="AV20" s="197">
        <f>AV6/AU6</f>
        <v>0.70563087351717768</v>
      </c>
      <c r="AW20" s="198">
        <f>AW6/AU6</f>
        <v>0.29436912648282237</v>
      </c>
      <c r="AX20" s="199">
        <f>AX6/AU6</f>
        <v>0.98617316284085654</v>
      </c>
      <c r="AY20" s="197">
        <f>AY6/AV6</f>
        <v>0.98842857922602478</v>
      </c>
      <c r="AZ20" s="200">
        <f>AZ6/AW6</f>
        <v>0.98076671464084786</v>
      </c>
      <c r="BA20" s="201">
        <f>BA6/AU6</f>
        <v>1.3826837159143429E-2</v>
      </c>
      <c r="BB20" s="197">
        <f>BB6/AV6</f>
        <v>1.157142077397522E-2</v>
      </c>
      <c r="BC20" s="200">
        <f>BC6/AW6</f>
        <v>1.9233285359152166E-2</v>
      </c>
      <c r="BD20" s="552">
        <f>BD6/$BD$12</f>
        <v>0.89461252561742333</v>
      </c>
      <c r="BE20" s="551">
        <f>BE6/BD6</f>
        <v>0.71178411958842946</v>
      </c>
      <c r="BF20" s="553">
        <f>BF6/BD6</f>
        <v>0.28821588041157059</v>
      </c>
      <c r="BG20" s="566">
        <f>BG6/BD6</f>
        <v>0.98749757328674048</v>
      </c>
      <c r="BH20" s="567">
        <f>BH6/BE6</f>
        <v>0.99034475234562513</v>
      </c>
      <c r="BI20" s="568">
        <f>BI6/BF6</f>
        <v>0.9804661188198841</v>
      </c>
      <c r="BJ20" s="550">
        <f>BJ6/BD6</f>
        <v>1.2502426713259561E-2</v>
      </c>
      <c r="BK20" s="551">
        <f>BK6/BE6</f>
        <v>9.6552476543748638E-3</v>
      </c>
      <c r="BL20" s="553">
        <f>BL6/BF6</f>
        <v>1.9533881180115856E-2</v>
      </c>
    </row>
    <row r="21" spans="1:64" s="142" customFormat="1" x14ac:dyDescent="0.25">
      <c r="A21" s="129" t="s">
        <v>135</v>
      </c>
      <c r="B21" s="204">
        <f t="shared" ref="B21:B25" si="56">B7/$B$12</f>
        <v>0.63956965381176978</v>
      </c>
      <c r="C21" s="205">
        <f t="shared" ref="C21:C26" si="57">C7/B7</f>
        <v>0.65517906203306497</v>
      </c>
      <c r="D21" s="206">
        <f t="shared" ref="D21:D26" si="58">D7/B7</f>
        <v>0.34482093796693497</v>
      </c>
      <c r="E21" s="207">
        <f t="shared" si="46"/>
        <v>0.99204704294596813</v>
      </c>
      <c r="F21" s="205">
        <f t="shared" si="46"/>
        <v>0.98911204296328992</v>
      </c>
      <c r="G21" s="208">
        <f t="shared" si="46"/>
        <v>0.99762370701705338</v>
      </c>
      <c r="H21" s="209">
        <f t="shared" si="47"/>
        <v>7.9529570540319075E-3</v>
      </c>
      <c r="I21" s="210">
        <f t="shared" si="47"/>
        <v>1.0887957036710071E-2</v>
      </c>
      <c r="J21" s="211">
        <f t="shared" si="47"/>
        <v>2.3762929829466034E-3</v>
      </c>
      <c r="K21" s="212">
        <f t="shared" ref="K21:K25" si="59">K7/$K$12</f>
        <v>0.6336093459143719</v>
      </c>
      <c r="L21" s="205">
        <f t="shared" ref="L21:L26" si="60">L7/K7</f>
        <v>0.65935568838010328</v>
      </c>
      <c r="M21" s="208">
        <f t="shared" ref="M21:M26" si="61">M7/K7</f>
        <v>0.34064431161989667</v>
      </c>
      <c r="N21" s="207">
        <f t="shared" si="48"/>
        <v>0.96636612298652613</v>
      </c>
      <c r="O21" s="205">
        <f t="shared" si="48"/>
        <v>0.96904048551893673</v>
      </c>
      <c r="P21" s="208">
        <f t="shared" si="48"/>
        <v>0.9611895910780669</v>
      </c>
      <c r="Q21" s="209">
        <f t="shared" si="49"/>
        <v>3.3633877013473812E-2</v>
      </c>
      <c r="R21" s="210">
        <f t="shared" si="49"/>
        <v>3.0959514481063224E-2</v>
      </c>
      <c r="S21" s="213">
        <f t="shared" si="49"/>
        <v>3.8810408921933083E-2</v>
      </c>
      <c r="T21" s="204">
        <f t="shared" ref="T21:T25" si="62">T7/$T$12</f>
        <v>0.62624342216941098</v>
      </c>
      <c r="U21" s="205">
        <f t="shared" ref="U21:U26" si="63">U7/T7</f>
        <v>0.66507643933644145</v>
      </c>
      <c r="V21" s="206">
        <f t="shared" ref="V21:V26" si="64">V7/T7</f>
        <v>0.33492356066355849</v>
      </c>
      <c r="W21" s="207">
        <f t="shared" si="50"/>
        <v>0.97430337200477068</v>
      </c>
      <c r="X21" s="205">
        <f t="shared" si="50"/>
        <v>0.97685034235409196</v>
      </c>
      <c r="Y21" s="208">
        <f t="shared" si="50"/>
        <v>0.9692457105859501</v>
      </c>
      <c r="Z21" s="209">
        <f t="shared" si="51"/>
        <v>2.5696627995229319E-2</v>
      </c>
      <c r="AA21" s="210">
        <f t="shared" si="51"/>
        <v>2.3149657645908053E-2</v>
      </c>
      <c r="AB21" s="211">
        <f t="shared" si="51"/>
        <v>3.0754289414049854E-2</v>
      </c>
      <c r="AC21" s="212">
        <f t="shared" ref="AC21:AC25" si="65">AC7/$AC$12</f>
        <v>0.61758777978147872</v>
      </c>
      <c r="AD21" s="205">
        <f t="shared" ref="AD21:AD26" si="66">AD7/AC7</f>
        <v>0.67073170731707321</v>
      </c>
      <c r="AE21" s="208">
        <f t="shared" ref="AE21:AE26" si="67">AE7/AC7</f>
        <v>0.32926829268292684</v>
      </c>
      <c r="AF21" s="207">
        <f t="shared" si="52"/>
        <v>0.98219397686934617</v>
      </c>
      <c r="AG21" s="205">
        <f t="shared" si="52"/>
        <v>0.98437900128040978</v>
      </c>
      <c r="AH21" s="208">
        <f t="shared" si="52"/>
        <v>0.97774300121717961</v>
      </c>
      <c r="AI21" s="209">
        <f t="shared" si="53"/>
        <v>1.7806023130653843E-2</v>
      </c>
      <c r="AJ21" s="210">
        <f t="shared" si="53"/>
        <v>1.5620998719590268E-2</v>
      </c>
      <c r="AK21" s="213">
        <f t="shared" si="53"/>
        <v>2.2256998782820378E-2</v>
      </c>
      <c r="AL21" s="204">
        <f t="shared" ref="AL21:AL25" si="68">AL7/$AL$12</f>
        <v>0.60202168718985483</v>
      </c>
      <c r="AM21" s="205">
        <f t="shared" ref="AM21:AM26" si="69">AM7/AL7</f>
        <v>0.67383074856514835</v>
      </c>
      <c r="AN21" s="206">
        <f t="shared" ref="AN21:AN26" si="70">AN7/AL7</f>
        <v>0.32616925143485165</v>
      </c>
      <c r="AO21" s="207">
        <f t="shared" si="54"/>
        <v>0.98687263402124803</v>
      </c>
      <c r="AP21" s="205">
        <f t="shared" si="54"/>
        <v>0.98985139543312795</v>
      </c>
      <c r="AQ21" s="208">
        <f t="shared" si="54"/>
        <v>0.98071883189816544</v>
      </c>
      <c r="AR21" s="209">
        <f t="shared" si="55"/>
        <v>1.3127365978751984E-2</v>
      </c>
      <c r="AS21" s="210">
        <f t="shared" si="55"/>
        <v>1.0148604566872055E-2</v>
      </c>
      <c r="AT21" s="213">
        <f t="shared" si="55"/>
        <v>1.9281168101834518E-2</v>
      </c>
      <c r="AU21" s="577">
        <f t="shared" ref="AU21:AU25" si="71">AU7/$AU$12</f>
        <v>0.58366203413573192</v>
      </c>
      <c r="AV21" s="499">
        <f>AV7/AU7</f>
        <v>0.67782479631150128</v>
      </c>
      <c r="AW21" s="500">
        <f t="shared" ref="AW21:AW26" si="72">AW7/AU7</f>
        <v>0.32217520368849872</v>
      </c>
      <c r="AX21" s="501">
        <f t="shared" ref="AX21:AX24" si="73">AX7/AU7</f>
        <v>0.98781026968988817</v>
      </c>
      <c r="AY21" s="499">
        <f t="shared" ref="AY21:AY26" si="74">AY7/AV7</f>
        <v>0.99040253447633242</v>
      </c>
      <c r="AZ21" s="502">
        <f t="shared" ref="AZ21:AZ26" si="75">AZ7/AW7</f>
        <v>0.98235640070574393</v>
      </c>
      <c r="BA21" s="209">
        <f t="shared" ref="BA21:BA26" si="76">BA7/AU7</f>
        <v>1.2189730310111791E-2</v>
      </c>
      <c r="BB21" s="210">
        <f t="shared" ref="BB21:BB26" si="77">BB7/AV7</f>
        <v>9.5974655236675359E-3</v>
      </c>
      <c r="BC21" s="213">
        <f t="shared" ref="BC21:BC26" si="78">BC7/AW7</f>
        <v>1.7643599294256029E-2</v>
      </c>
      <c r="BD21" s="576">
        <f t="shared" ref="BD21:BD25" si="79">BD7/$BD$12</f>
        <v>0.53885164472541591</v>
      </c>
      <c r="BE21" s="554">
        <f>BE7/BD7</f>
        <v>0.68052601044285443</v>
      </c>
      <c r="BF21" s="556">
        <f t="shared" ref="BF21:BF26" si="80">BF7/BD7</f>
        <v>0.31947398955714562</v>
      </c>
      <c r="BG21" s="587">
        <f t="shared" ref="BG21:BG24" si="81">BG7/BD7</f>
        <v>0.98768774576161933</v>
      </c>
      <c r="BH21" s="554">
        <f t="shared" ref="BH21:BH26" si="82">BH7/BE7</f>
        <v>0.99175902244955949</v>
      </c>
      <c r="BI21" s="556">
        <f t="shared" ref="BI21:BI26" si="83">BI7/BF7</f>
        <v>0.97901533494753834</v>
      </c>
      <c r="BJ21" s="557">
        <f t="shared" ref="BJ21:BJ26" si="84">BJ7/BD7</f>
        <v>1.2312254238380713E-2</v>
      </c>
      <c r="BK21" s="558">
        <f t="shared" ref="BK21:BK26" si="85">BK7/BE7</f>
        <v>8.2409775504404658E-3</v>
      </c>
      <c r="BL21" s="559">
        <f t="shared" ref="BL21:BL26" si="86">BL7/BF7</f>
        <v>2.0984665052461663E-2</v>
      </c>
    </row>
    <row r="22" spans="1:64" s="142" customFormat="1" ht="27" x14ac:dyDescent="0.25">
      <c r="A22" s="143" t="s">
        <v>136</v>
      </c>
      <c r="B22" s="204">
        <f t="shared" si="56"/>
        <v>0.15182342242362587</v>
      </c>
      <c r="C22" s="214">
        <f t="shared" si="57"/>
        <v>0.70375634517766494</v>
      </c>
      <c r="D22" s="215">
        <f t="shared" si="58"/>
        <v>0.296243654822335</v>
      </c>
      <c r="E22" s="216">
        <f t="shared" si="46"/>
        <v>0.98923857868020304</v>
      </c>
      <c r="F22" s="214">
        <f t="shared" si="46"/>
        <v>0.98874783612233119</v>
      </c>
      <c r="G22" s="217">
        <f t="shared" si="46"/>
        <v>0.99040438656614116</v>
      </c>
      <c r="H22" s="218">
        <f t="shared" si="47"/>
        <v>1.0761421319796955E-2</v>
      </c>
      <c r="I22" s="219">
        <f t="shared" si="47"/>
        <v>1.1252163877668782E-2</v>
      </c>
      <c r="J22" s="220">
        <f t="shared" si="47"/>
        <v>9.5956134338588076E-3</v>
      </c>
      <c r="K22" s="212">
        <f t="shared" si="59"/>
        <v>0.13823095192245971</v>
      </c>
      <c r="L22" s="214">
        <f t="shared" si="60"/>
        <v>0.69561179475272816</v>
      </c>
      <c r="M22" s="217">
        <f t="shared" si="61"/>
        <v>0.30438820524727189</v>
      </c>
      <c r="N22" s="216">
        <f t="shared" si="48"/>
        <v>0.96563733457162759</v>
      </c>
      <c r="O22" s="214">
        <f t="shared" si="48"/>
        <v>0.96728971962616828</v>
      </c>
      <c r="P22" s="217">
        <f t="shared" si="48"/>
        <v>0.96186117467582</v>
      </c>
      <c r="Q22" s="218">
        <f t="shared" si="49"/>
        <v>3.4362665428372415E-2</v>
      </c>
      <c r="R22" s="219">
        <f t="shared" si="49"/>
        <v>3.2710280373831772E-2</v>
      </c>
      <c r="S22" s="221">
        <f t="shared" si="49"/>
        <v>3.8138825324180017E-2</v>
      </c>
      <c r="T22" s="204">
        <f t="shared" si="62"/>
        <v>0.14001018502800883</v>
      </c>
      <c r="U22" s="214">
        <f t="shared" si="63"/>
        <v>0.70974781765276429</v>
      </c>
      <c r="V22" s="215">
        <f t="shared" si="64"/>
        <v>0.29025218234723571</v>
      </c>
      <c r="W22" s="216">
        <f t="shared" si="50"/>
        <v>0.97429679922405432</v>
      </c>
      <c r="X22" s="214">
        <f t="shared" si="50"/>
        <v>0.97608472839084381</v>
      </c>
      <c r="Y22" s="217">
        <f t="shared" si="50"/>
        <v>0.96992481203007519</v>
      </c>
      <c r="Z22" s="218">
        <f t="shared" si="51"/>
        <v>2.5703200775945685E-2</v>
      </c>
      <c r="AA22" s="219">
        <f t="shared" si="51"/>
        <v>2.3915271609156134E-2</v>
      </c>
      <c r="AB22" s="220">
        <f t="shared" si="51"/>
        <v>3.007518796992481E-2</v>
      </c>
      <c r="AC22" s="212">
        <f t="shared" si="65"/>
        <v>0.14603444008344826</v>
      </c>
      <c r="AD22" s="214">
        <f t="shared" si="66"/>
        <v>0.72300242130750603</v>
      </c>
      <c r="AE22" s="217">
        <f t="shared" si="67"/>
        <v>0.27699757869249397</v>
      </c>
      <c r="AF22" s="216">
        <f t="shared" si="52"/>
        <v>0.98159806295399521</v>
      </c>
      <c r="AG22" s="214">
        <f t="shared" si="52"/>
        <v>0.98191560616208973</v>
      </c>
      <c r="AH22" s="217">
        <f t="shared" si="52"/>
        <v>0.98076923076923073</v>
      </c>
      <c r="AI22" s="218">
        <f t="shared" si="53"/>
        <v>1.8401937046004842E-2</v>
      </c>
      <c r="AJ22" s="219">
        <f t="shared" si="53"/>
        <v>1.8084393837910249E-2</v>
      </c>
      <c r="AK22" s="221">
        <f t="shared" si="53"/>
        <v>1.9230769230769232E-2</v>
      </c>
      <c r="AL22" s="204">
        <f t="shared" si="68"/>
        <v>0.15195736077926852</v>
      </c>
      <c r="AM22" s="214">
        <f t="shared" si="69"/>
        <v>0.72012578616352196</v>
      </c>
      <c r="AN22" s="215">
        <f t="shared" si="70"/>
        <v>0.27987421383647798</v>
      </c>
      <c r="AO22" s="216">
        <f t="shared" si="54"/>
        <v>0.98064828253507497</v>
      </c>
      <c r="AP22" s="214">
        <f t="shared" si="54"/>
        <v>0.97950957339603628</v>
      </c>
      <c r="AQ22" s="217">
        <f t="shared" si="54"/>
        <v>0.98357821953327573</v>
      </c>
      <c r="AR22" s="218">
        <f t="shared" si="55"/>
        <v>1.9351717464925013E-2</v>
      </c>
      <c r="AS22" s="219">
        <f t="shared" si="55"/>
        <v>2.0490426603963722E-2</v>
      </c>
      <c r="AT22" s="221">
        <f t="shared" si="55"/>
        <v>1.6421780466724288E-2</v>
      </c>
      <c r="AU22" s="578">
        <f t="shared" si="71"/>
        <v>0.1508091569285214</v>
      </c>
      <c r="AV22" s="219">
        <f t="shared" ref="AV22:AV26" si="87">AV8/AU8</f>
        <v>0.71865069665118553</v>
      </c>
      <c r="AW22" s="220">
        <f t="shared" si="72"/>
        <v>0.28134930334881447</v>
      </c>
      <c r="AX22" s="503">
        <f t="shared" si="73"/>
        <v>0.98288926912735275</v>
      </c>
      <c r="AY22" s="219">
        <f t="shared" si="74"/>
        <v>0.98775510204081629</v>
      </c>
      <c r="AZ22" s="221">
        <f t="shared" si="75"/>
        <v>0.97046046915725459</v>
      </c>
      <c r="BA22" s="218">
        <f t="shared" si="76"/>
        <v>1.7110730872647275E-2</v>
      </c>
      <c r="BB22" s="219">
        <f t="shared" si="77"/>
        <v>1.2244897959183673E-2</v>
      </c>
      <c r="BC22" s="221">
        <f t="shared" si="78"/>
        <v>2.9539530842745437E-2</v>
      </c>
      <c r="BD22" s="555">
        <f t="shared" si="79"/>
        <v>0.13897669248671368</v>
      </c>
      <c r="BE22" s="560">
        <f t="shared" ref="BE22:BE26" si="88">BE8/BD8</f>
        <v>0.73031742064483884</v>
      </c>
      <c r="BF22" s="561">
        <f t="shared" si="80"/>
        <v>0.26968257935516121</v>
      </c>
      <c r="BG22" s="562">
        <f t="shared" si="81"/>
        <v>0.98600349912521867</v>
      </c>
      <c r="BH22" s="560">
        <f t="shared" si="82"/>
        <v>0.98904859685147162</v>
      </c>
      <c r="BI22" s="561">
        <f t="shared" si="83"/>
        <v>0.97775718257645972</v>
      </c>
      <c r="BJ22" s="562">
        <f t="shared" si="84"/>
        <v>1.3996500874781305E-2</v>
      </c>
      <c r="BK22" s="560">
        <f t="shared" si="85"/>
        <v>1.0951403148528405E-2</v>
      </c>
      <c r="BL22" s="561">
        <f t="shared" si="86"/>
        <v>2.2242817423540315E-2</v>
      </c>
    </row>
    <row r="23" spans="1:64" s="142" customFormat="1" ht="14.25" thickBot="1" x14ac:dyDescent="0.3">
      <c r="A23" s="155" t="s">
        <v>137</v>
      </c>
      <c r="B23" s="204">
        <f t="shared" si="56"/>
        <v>0.19245352816054748</v>
      </c>
      <c r="C23" s="222">
        <f t="shared" si="57"/>
        <v>0.74739708473490307</v>
      </c>
      <c r="D23" s="223">
        <f t="shared" si="58"/>
        <v>0.25260291526509693</v>
      </c>
      <c r="E23" s="224">
        <f t="shared" si="46"/>
        <v>0.99375300336376737</v>
      </c>
      <c r="F23" s="225">
        <f t="shared" si="46"/>
        <v>0.99485640805829401</v>
      </c>
      <c r="G23" s="226">
        <f t="shared" si="46"/>
        <v>0.99048826886493346</v>
      </c>
      <c r="H23" s="227">
        <f t="shared" si="47"/>
        <v>6.2469966362325808E-3</v>
      </c>
      <c r="I23" s="228">
        <f t="shared" si="47"/>
        <v>5.1435919417059583E-3</v>
      </c>
      <c r="J23" s="229">
        <f t="shared" si="47"/>
        <v>9.5117311350665819E-3</v>
      </c>
      <c r="K23" s="212">
        <f t="shared" si="59"/>
        <v>0.20559727838757302</v>
      </c>
      <c r="L23" s="222">
        <f t="shared" si="60"/>
        <v>0.76100530752419604</v>
      </c>
      <c r="M23" s="230">
        <f t="shared" si="61"/>
        <v>0.23899469247580393</v>
      </c>
      <c r="N23" s="224">
        <f t="shared" si="48"/>
        <v>0.93974399000936626</v>
      </c>
      <c r="O23" s="225">
        <f t="shared" si="48"/>
        <v>0.93948717948717952</v>
      </c>
      <c r="P23" s="226">
        <f t="shared" si="48"/>
        <v>0.94056172436316132</v>
      </c>
      <c r="Q23" s="227">
        <f t="shared" si="49"/>
        <v>6.0256009990633783E-2</v>
      </c>
      <c r="R23" s="228">
        <f t="shared" si="49"/>
        <v>6.051282051282051E-2</v>
      </c>
      <c r="S23" s="231">
        <f t="shared" si="49"/>
        <v>5.9438275636838671E-2</v>
      </c>
      <c r="T23" s="204">
        <f t="shared" si="62"/>
        <v>0.20774062128670853</v>
      </c>
      <c r="U23" s="222">
        <f t="shared" si="63"/>
        <v>0.75208367380290897</v>
      </c>
      <c r="V23" s="223">
        <f t="shared" si="64"/>
        <v>0.24791632619709103</v>
      </c>
      <c r="W23" s="224">
        <f t="shared" si="50"/>
        <v>0.97123713025004088</v>
      </c>
      <c r="X23" s="225">
        <f t="shared" si="50"/>
        <v>0.97457627118644063</v>
      </c>
      <c r="Y23" s="226">
        <f t="shared" si="50"/>
        <v>0.96110744891232691</v>
      </c>
      <c r="Z23" s="227">
        <f t="shared" si="51"/>
        <v>2.8762869749959143E-2</v>
      </c>
      <c r="AA23" s="228">
        <f t="shared" si="51"/>
        <v>2.5423728813559324E-2</v>
      </c>
      <c r="AB23" s="229">
        <f t="shared" si="51"/>
        <v>3.889255108767304E-2</v>
      </c>
      <c r="AC23" s="212">
        <f t="shared" si="65"/>
        <v>0.20915102011951486</v>
      </c>
      <c r="AD23" s="222">
        <f t="shared" si="66"/>
        <v>0.75131022823330518</v>
      </c>
      <c r="AE23" s="230">
        <f t="shared" si="67"/>
        <v>0.24868977176669485</v>
      </c>
      <c r="AF23" s="224">
        <f t="shared" si="52"/>
        <v>0.99103972950126795</v>
      </c>
      <c r="AG23" s="225">
        <f t="shared" si="52"/>
        <v>0.99099909990999102</v>
      </c>
      <c r="AH23" s="226">
        <f t="shared" si="52"/>
        <v>0.99116247450713801</v>
      </c>
      <c r="AI23" s="227">
        <f t="shared" si="53"/>
        <v>8.9602704987320377E-3</v>
      </c>
      <c r="AJ23" s="228">
        <f t="shared" si="53"/>
        <v>9.0009000900090012E-3</v>
      </c>
      <c r="AK23" s="231">
        <f t="shared" si="53"/>
        <v>8.8375254928619983E-3</v>
      </c>
      <c r="AL23" s="204">
        <f t="shared" si="68"/>
        <v>0.21525454879617717</v>
      </c>
      <c r="AM23" s="222">
        <f t="shared" si="69"/>
        <v>0.75870901639344257</v>
      </c>
      <c r="AN23" s="223">
        <f t="shared" si="70"/>
        <v>0.24129098360655737</v>
      </c>
      <c r="AO23" s="224">
        <f t="shared" si="54"/>
        <v>0.98138661202185795</v>
      </c>
      <c r="AP23" s="225">
        <f t="shared" si="54"/>
        <v>0.97974341661039843</v>
      </c>
      <c r="AQ23" s="226">
        <f t="shared" si="54"/>
        <v>0.98655343241330506</v>
      </c>
      <c r="AR23" s="227">
        <f t="shared" si="55"/>
        <v>1.8613387978142076E-2</v>
      </c>
      <c r="AS23" s="228">
        <f t="shared" si="55"/>
        <v>2.025658338960162E-2</v>
      </c>
      <c r="AT23" s="231">
        <f t="shared" si="55"/>
        <v>1.3446567586694975E-2</v>
      </c>
      <c r="AU23" s="238">
        <f t="shared" si="71"/>
        <v>0.22265639399859918</v>
      </c>
      <c r="AV23" s="504">
        <f t="shared" si="87"/>
        <v>0.76970198675496693</v>
      </c>
      <c r="AW23" s="505">
        <f t="shared" si="72"/>
        <v>0.2302980132450331</v>
      </c>
      <c r="AX23" s="506">
        <f t="shared" si="73"/>
        <v>0.98410596026490071</v>
      </c>
      <c r="AY23" s="507">
        <f t="shared" si="74"/>
        <v>0.98429769842976989</v>
      </c>
      <c r="AZ23" s="508">
        <f t="shared" si="75"/>
        <v>0.98346513299784333</v>
      </c>
      <c r="BA23" s="227">
        <f t="shared" si="76"/>
        <v>1.5894039735099338E-2</v>
      </c>
      <c r="BB23" s="228">
        <f t="shared" si="77"/>
        <v>1.5702301570230157E-2</v>
      </c>
      <c r="BC23" s="231">
        <f t="shared" si="78"/>
        <v>1.6534867002156721E-2</v>
      </c>
      <c r="BD23" s="586">
        <f t="shared" si="79"/>
        <v>0.21678418840529368</v>
      </c>
      <c r="BE23" s="563">
        <f t="shared" si="88"/>
        <v>0.7775997436308284</v>
      </c>
      <c r="BF23" s="591">
        <f t="shared" si="80"/>
        <v>0.2224002563691716</v>
      </c>
      <c r="BG23" s="588">
        <f t="shared" si="81"/>
        <v>0.98798269508091652</v>
      </c>
      <c r="BH23" s="564">
        <f t="shared" si="82"/>
        <v>0.98804862971357921</v>
      </c>
      <c r="BI23" s="565">
        <f t="shared" si="83"/>
        <v>0.98775216138328525</v>
      </c>
      <c r="BJ23" s="566">
        <f t="shared" si="84"/>
        <v>1.2017304919083481E-2</v>
      </c>
      <c r="BK23" s="567">
        <f t="shared" si="85"/>
        <v>1.195137028642077E-2</v>
      </c>
      <c r="BL23" s="568">
        <f t="shared" si="86"/>
        <v>1.2247838616714697E-2</v>
      </c>
    </row>
    <row r="24" spans="1:64" ht="14.25" thickBot="1" x14ac:dyDescent="0.3">
      <c r="A24" s="164" t="s">
        <v>138</v>
      </c>
      <c r="B24" s="196">
        <f t="shared" si="56"/>
        <v>1.9729338142359504E-3</v>
      </c>
      <c r="C24" s="232">
        <f t="shared" si="57"/>
        <v>0.5625</v>
      </c>
      <c r="D24" s="233">
        <f t="shared" si="58"/>
        <v>0.4375</v>
      </c>
      <c r="E24" s="234">
        <f t="shared" si="46"/>
        <v>1</v>
      </c>
      <c r="F24" s="235">
        <f t="shared" si="46"/>
        <v>1</v>
      </c>
      <c r="G24" s="236">
        <f t="shared" si="46"/>
        <v>1</v>
      </c>
      <c r="H24" s="201">
        <f t="shared" si="47"/>
        <v>0</v>
      </c>
      <c r="I24" s="197">
        <f t="shared" si="47"/>
        <v>0</v>
      </c>
      <c r="J24" s="198">
        <f t="shared" si="47"/>
        <v>0</v>
      </c>
      <c r="K24" s="202">
        <f t="shared" si="59"/>
        <v>4.8141729250914689E-3</v>
      </c>
      <c r="L24" s="232">
        <f t="shared" si="60"/>
        <v>0.52666666666666662</v>
      </c>
      <c r="M24" s="237">
        <f t="shared" si="61"/>
        <v>0.47333333333333333</v>
      </c>
      <c r="N24" s="234">
        <f t="shared" si="48"/>
        <v>0.77333333333333332</v>
      </c>
      <c r="O24" s="235">
        <f t="shared" si="48"/>
        <v>0.72151898734177211</v>
      </c>
      <c r="P24" s="236">
        <f t="shared" si="48"/>
        <v>0.83098591549295775</v>
      </c>
      <c r="Q24" s="201">
        <f t="shared" si="49"/>
        <v>0.22666666666666666</v>
      </c>
      <c r="R24" s="197">
        <f t="shared" si="49"/>
        <v>0.27848101265822783</v>
      </c>
      <c r="S24" s="200">
        <f t="shared" si="49"/>
        <v>0.16901408450704225</v>
      </c>
      <c r="T24" s="196">
        <f t="shared" si="62"/>
        <v>4.8209132575114579E-3</v>
      </c>
      <c r="U24" s="232">
        <f t="shared" si="63"/>
        <v>0.63380281690140849</v>
      </c>
      <c r="V24" s="233">
        <f t="shared" si="64"/>
        <v>0.36619718309859156</v>
      </c>
      <c r="W24" s="234">
        <f t="shared" si="50"/>
        <v>0.89436619718309862</v>
      </c>
      <c r="X24" s="235">
        <f t="shared" si="50"/>
        <v>0.91111111111111109</v>
      </c>
      <c r="Y24" s="236">
        <f t="shared" si="50"/>
        <v>0.86538461538461542</v>
      </c>
      <c r="Z24" s="201">
        <f t="shared" si="51"/>
        <v>0.10563380281690141</v>
      </c>
      <c r="AA24" s="197">
        <f t="shared" si="51"/>
        <v>8.8888888888888892E-2</v>
      </c>
      <c r="AB24" s="198">
        <f t="shared" si="51"/>
        <v>0.13461538461538461</v>
      </c>
      <c r="AC24" s="202">
        <f t="shared" si="65"/>
        <v>8.6277005763586868E-3</v>
      </c>
      <c r="AD24" s="232">
        <f t="shared" si="66"/>
        <v>0.64344262295081966</v>
      </c>
      <c r="AE24" s="237">
        <f t="shared" si="67"/>
        <v>0.35655737704918034</v>
      </c>
      <c r="AF24" s="234">
        <f t="shared" si="52"/>
        <v>0.88934426229508201</v>
      </c>
      <c r="AG24" s="235">
        <f t="shared" si="52"/>
        <v>0.86624203821656054</v>
      </c>
      <c r="AH24" s="236">
        <f t="shared" si="52"/>
        <v>0.93103448275862066</v>
      </c>
      <c r="AI24" s="201">
        <f t="shared" si="53"/>
        <v>0.11065573770491803</v>
      </c>
      <c r="AJ24" s="197">
        <f t="shared" si="53"/>
        <v>0.13375796178343949</v>
      </c>
      <c r="AK24" s="200">
        <f t="shared" si="53"/>
        <v>6.8965517241379309E-2</v>
      </c>
      <c r="AL24" s="196">
        <f t="shared" si="68"/>
        <v>1.297555596397721E-2</v>
      </c>
      <c r="AM24" s="232">
        <f t="shared" si="69"/>
        <v>0.62322946175637395</v>
      </c>
      <c r="AN24" s="233">
        <f t="shared" si="70"/>
        <v>0.37677053824362605</v>
      </c>
      <c r="AO24" s="234">
        <f t="shared" si="54"/>
        <v>0.87818696883852687</v>
      </c>
      <c r="AP24" s="235">
        <f t="shared" si="54"/>
        <v>0.88181818181818183</v>
      </c>
      <c r="AQ24" s="236">
        <f t="shared" si="54"/>
        <v>0.8721804511278195</v>
      </c>
      <c r="AR24" s="201">
        <f t="shared" si="55"/>
        <v>0.12181303116147309</v>
      </c>
      <c r="AS24" s="197">
        <f t="shared" si="55"/>
        <v>0.11818181818181818</v>
      </c>
      <c r="AT24" s="200">
        <f t="shared" si="55"/>
        <v>0.12781954887218044</v>
      </c>
      <c r="AU24" s="196">
        <f t="shared" si="71"/>
        <v>2.514100342831865E-2</v>
      </c>
      <c r="AV24" s="197">
        <f t="shared" si="87"/>
        <v>0.70527859237536661</v>
      </c>
      <c r="AW24" s="198">
        <f t="shared" si="72"/>
        <v>0.29472140762463345</v>
      </c>
      <c r="AX24" s="509">
        <f t="shared" si="73"/>
        <v>0.95014662756598245</v>
      </c>
      <c r="AY24" s="510">
        <f t="shared" si="74"/>
        <v>0.94594594594594594</v>
      </c>
      <c r="AZ24" s="511">
        <f t="shared" si="75"/>
        <v>0.96019900497512434</v>
      </c>
      <c r="BA24" s="201">
        <f t="shared" si="76"/>
        <v>4.9853372434017593E-2</v>
      </c>
      <c r="BB24" s="197">
        <f t="shared" si="77"/>
        <v>5.4054054054054057E-2</v>
      </c>
      <c r="BC24" s="200">
        <f t="shared" si="78"/>
        <v>3.9800995024875621E-2</v>
      </c>
      <c r="BD24" s="552">
        <f t="shared" si="79"/>
        <v>4.0119490083017822E-2</v>
      </c>
      <c r="BE24" s="551">
        <f t="shared" si="88"/>
        <v>0.68225108225108222</v>
      </c>
      <c r="BF24" s="553">
        <f t="shared" si="80"/>
        <v>0.31774891774891773</v>
      </c>
      <c r="BG24" s="589">
        <f t="shared" si="81"/>
        <v>0.95497835497835493</v>
      </c>
      <c r="BH24" s="569">
        <f t="shared" si="82"/>
        <v>0.96446700507614214</v>
      </c>
      <c r="BI24" s="570">
        <f t="shared" si="83"/>
        <v>0.93460490463215262</v>
      </c>
      <c r="BJ24" s="550">
        <f t="shared" si="84"/>
        <v>4.5021645021645025E-2</v>
      </c>
      <c r="BK24" s="551">
        <f t="shared" si="85"/>
        <v>3.553299492385787E-2</v>
      </c>
      <c r="BL24" s="553">
        <f t="shared" si="86"/>
        <v>6.5395095367847406E-2</v>
      </c>
    </row>
    <row r="25" spans="1:64" ht="14.25" thickBot="1" x14ac:dyDescent="0.3">
      <c r="A25" s="116" t="s">
        <v>139</v>
      </c>
      <c r="B25" s="238">
        <f t="shared" si="56"/>
        <v>1.4180461789820895E-2</v>
      </c>
      <c r="C25" s="239">
        <f t="shared" si="57"/>
        <v>0.54565217391304344</v>
      </c>
      <c r="D25" s="240">
        <f t="shared" si="58"/>
        <v>0.45434782608695651</v>
      </c>
      <c r="E25" s="241">
        <f t="shared" si="46"/>
        <v>0.9652173913043478</v>
      </c>
      <c r="F25" s="232">
        <f t="shared" si="46"/>
        <v>0.96414342629482075</v>
      </c>
      <c r="G25" s="237">
        <f t="shared" si="46"/>
        <v>0.96650717703349287</v>
      </c>
      <c r="H25" s="201">
        <f t="shared" si="47"/>
        <v>3.4782608695652174E-2</v>
      </c>
      <c r="I25" s="197">
        <f t="shared" si="47"/>
        <v>3.5856573705179286E-2</v>
      </c>
      <c r="J25" s="198">
        <f t="shared" si="47"/>
        <v>3.3492822966507178E-2</v>
      </c>
      <c r="K25" s="242">
        <f t="shared" si="59"/>
        <v>1.7748250850503883E-2</v>
      </c>
      <c r="L25" s="239">
        <f t="shared" si="60"/>
        <v>0.57504520795660041</v>
      </c>
      <c r="M25" s="243">
        <f t="shared" si="61"/>
        <v>0.42495479204339964</v>
      </c>
      <c r="N25" s="241">
        <f t="shared" si="48"/>
        <v>0.99457504520795659</v>
      </c>
      <c r="O25" s="232">
        <f t="shared" si="48"/>
        <v>0.99371069182389937</v>
      </c>
      <c r="P25" s="237">
        <f t="shared" si="48"/>
        <v>0.99574468085106382</v>
      </c>
      <c r="Q25" s="201">
        <f t="shared" si="49"/>
        <v>5.4249547920433997E-3</v>
      </c>
      <c r="R25" s="197">
        <f t="shared" si="49"/>
        <v>6.2893081761006293E-3</v>
      </c>
      <c r="S25" s="200">
        <f t="shared" si="49"/>
        <v>4.2553191489361703E-3</v>
      </c>
      <c r="T25" s="238">
        <f t="shared" si="62"/>
        <v>2.1184858258360209E-2</v>
      </c>
      <c r="U25" s="239">
        <f t="shared" si="63"/>
        <v>0.61217948717948723</v>
      </c>
      <c r="V25" s="240">
        <f t="shared" si="64"/>
        <v>0.38782051282051283</v>
      </c>
      <c r="W25" s="241">
        <f t="shared" si="50"/>
        <v>0.9375</v>
      </c>
      <c r="X25" s="232">
        <f t="shared" si="50"/>
        <v>0.90575916230366493</v>
      </c>
      <c r="Y25" s="237">
        <f t="shared" si="50"/>
        <v>0.98760330578512401</v>
      </c>
      <c r="Z25" s="201">
        <f t="shared" si="51"/>
        <v>6.25E-2</v>
      </c>
      <c r="AA25" s="197">
        <f t="shared" si="51"/>
        <v>9.4240837696335081E-2</v>
      </c>
      <c r="AB25" s="198">
        <f t="shared" si="51"/>
        <v>1.2396694214876033E-2</v>
      </c>
      <c r="AC25" s="242">
        <f t="shared" si="65"/>
        <v>1.8599059439199463E-2</v>
      </c>
      <c r="AD25" s="239">
        <f t="shared" si="66"/>
        <v>0.62357414448669202</v>
      </c>
      <c r="AE25" s="243">
        <f t="shared" si="67"/>
        <v>0.37642585551330798</v>
      </c>
      <c r="AF25" s="241">
        <f t="shared" si="52"/>
        <v>0.97148288973384034</v>
      </c>
      <c r="AG25" s="232">
        <f t="shared" si="52"/>
        <v>0.95426829268292679</v>
      </c>
      <c r="AH25" s="237">
        <f t="shared" si="52"/>
        <v>1</v>
      </c>
      <c r="AI25" s="201">
        <f t="shared" si="53"/>
        <v>2.8517110266159697E-2</v>
      </c>
      <c r="AJ25" s="197">
        <f t="shared" si="53"/>
        <v>4.573170731707317E-2</v>
      </c>
      <c r="AK25" s="200">
        <f t="shared" si="53"/>
        <v>0</v>
      </c>
      <c r="AL25" s="238">
        <f t="shared" si="68"/>
        <v>1.7790847270722294E-2</v>
      </c>
      <c r="AM25" s="239">
        <f t="shared" si="69"/>
        <v>0.65909090909090906</v>
      </c>
      <c r="AN25" s="240">
        <f t="shared" si="70"/>
        <v>0.34090909090909088</v>
      </c>
      <c r="AO25" s="241">
        <f>AO11/AL11</f>
        <v>0.95867768595041325</v>
      </c>
      <c r="AP25" s="232">
        <f t="shared" si="54"/>
        <v>0.96238244514106586</v>
      </c>
      <c r="AQ25" s="237">
        <f t="shared" si="54"/>
        <v>0.95151515151515154</v>
      </c>
      <c r="AR25" s="201">
        <f t="shared" si="55"/>
        <v>4.1322314049586778E-2</v>
      </c>
      <c r="AS25" s="197">
        <f t="shared" si="55"/>
        <v>3.7617554858934171E-2</v>
      </c>
      <c r="AT25" s="200">
        <f t="shared" si="55"/>
        <v>4.8484848484848485E-2</v>
      </c>
      <c r="AU25" s="196">
        <f t="shared" si="71"/>
        <v>1.7731411508828843E-2</v>
      </c>
      <c r="AV25" s="228">
        <f t="shared" si="87"/>
        <v>0.65280665280665284</v>
      </c>
      <c r="AW25" s="229">
        <f t="shared" si="72"/>
        <v>0.34719334719334721</v>
      </c>
      <c r="AX25" s="199">
        <f>AX11/AU11</f>
        <v>0.95426195426195426</v>
      </c>
      <c r="AY25" s="197">
        <f t="shared" si="74"/>
        <v>0.95541401273885351</v>
      </c>
      <c r="AZ25" s="200">
        <f t="shared" si="75"/>
        <v>0.95209580838323349</v>
      </c>
      <c r="BA25" s="201">
        <f t="shared" si="76"/>
        <v>4.5738045738045741E-2</v>
      </c>
      <c r="BB25" s="197">
        <f t="shared" si="77"/>
        <v>4.4585987261146494E-2</v>
      </c>
      <c r="BC25" s="200">
        <f t="shared" si="78"/>
        <v>4.790419161676647E-2</v>
      </c>
      <c r="BD25" s="552">
        <f t="shared" si="79"/>
        <v>6.5267984299558865E-2</v>
      </c>
      <c r="BE25" s="567">
        <f>BE11/BD11</f>
        <v>0.76955827567855239</v>
      </c>
      <c r="BF25" s="568">
        <f>BF11/BD11</f>
        <v>0.23044172432144758</v>
      </c>
      <c r="BG25" s="550">
        <f>BG11/BD11</f>
        <v>0.96327833954230979</v>
      </c>
      <c r="BH25" s="551">
        <f>BH11/BE11</f>
        <v>0.95366528354080227</v>
      </c>
      <c r="BI25" s="553">
        <f>BI11/BF11</f>
        <v>0.99538106235565815</v>
      </c>
      <c r="BJ25" s="550">
        <f>BJ11/BD11</f>
        <v>3.6721660457690264E-2</v>
      </c>
      <c r="BK25" s="551">
        <f>BK11/BE11</f>
        <v>4.6334716459197789E-2</v>
      </c>
      <c r="BL25" s="553">
        <f>BL11/BF11</f>
        <v>4.6189376443418013E-3</v>
      </c>
    </row>
    <row r="26" spans="1:64" s="142" customFormat="1" ht="14.25" thickBot="1" x14ac:dyDescent="0.3">
      <c r="A26" s="116" t="s">
        <v>0</v>
      </c>
      <c r="B26" s="244">
        <f>B20+B24+B25</f>
        <v>1</v>
      </c>
      <c r="C26" s="245">
        <f t="shared" si="57"/>
        <v>0.67856592373377722</v>
      </c>
      <c r="D26" s="246">
        <f t="shared" si="58"/>
        <v>0.32143407626622278</v>
      </c>
      <c r="E26" s="247">
        <f t="shared" si="46"/>
        <v>0.99158420419864979</v>
      </c>
      <c r="F26" s="245">
        <f t="shared" si="46"/>
        <v>0.99000545157186992</v>
      </c>
      <c r="G26" s="248">
        <f t="shared" si="46"/>
        <v>0.99491704229404432</v>
      </c>
      <c r="H26" s="249">
        <f t="shared" si="47"/>
        <v>8.415795801350226E-3</v>
      </c>
      <c r="I26" s="250">
        <f t="shared" si="47"/>
        <v>9.9945484281301102E-3</v>
      </c>
      <c r="J26" s="251">
        <f t="shared" si="47"/>
        <v>5.0829577059556923E-3</v>
      </c>
      <c r="K26" s="252">
        <f>K20+K24+K25</f>
        <v>1</v>
      </c>
      <c r="L26" s="245">
        <f t="shared" si="60"/>
        <v>0.68313113807047954</v>
      </c>
      <c r="M26" s="248">
        <f t="shared" si="61"/>
        <v>0.31686886192952052</v>
      </c>
      <c r="N26" s="247">
        <f t="shared" si="48"/>
        <v>0.96036330958341354</v>
      </c>
      <c r="O26" s="245">
        <f t="shared" si="48"/>
        <v>0.96147521728917074</v>
      </c>
      <c r="P26" s="248">
        <f t="shared" si="48"/>
        <v>0.95796617036361797</v>
      </c>
      <c r="Q26" s="249">
        <f t="shared" si="49"/>
        <v>3.9636690416586427E-2</v>
      </c>
      <c r="R26" s="250">
        <f t="shared" si="49"/>
        <v>3.8524782710829222E-2</v>
      </c>
      <c r="S26" s="253">
        <f t="shared" si="49"/>
        <v>4.2033829636382053E-2</v>
      </c>
      <c r="T26" s="244">
        <f>T20+T24+T25</f>
        <v>1</v>
      </c>
      <c r="U26" s="245">
        <f t="shared" si="63"/>
        <v>0.68813444236971655</v>
      </c>
      <c r="V26" s="246">
        <f t="shared" si="64"/>
        <v>0.31186555763028351</v>
      </c>
      <c r="W26" s="247">
        <f t="shared" si="50"/>
        <v>0.97250042437616702</v>
      </c>
      <c r="X26" s="245">
        <f t="shared" si="50"/>
        <v>0.97459174108244118</v>
      </c>
      <c r="Y26" s="248">
        <f t="shared" si="50"/>
        <v>0.96788591334639673</v>
      </c>
      <c r="Z26" s="249">
        <f t="shared" si="51"/>
        <v>2.7499575623832966E-2</v>
      </c>
      <c r="AA26" s="250">
        <f t="shared" si="51"/>
        <v>2.5408258917558834E-2</v>
      </c>
      <c r="AB26" s="251">
        <f t="shared" si="51"/>
        <v>3.211408665360331E-2</v>
      </c>
      <c r="AC26" s="252">
        <f>AC20+AC24+AC25</f>
        <v>1</v>
      </c>
      <c r="AD26" s="245">
        <f t="shared" si="66"/>
        <v>0.69410558325377458</v>
      </c>
      <c r="AE26" s="248">
        <f t="shared" si="67"/>
        <v>0.30589441674622536</v>
      </c>
      <c r="AF26" s="247">
        <f t="shared" si="52"/>
        <v>0.98295675541883243</v>
      </c>
      <c r="AG26" s="245">
        <f t="shared" si="52"/>
        <v>0.98405501782985227</v>
      </c>
      <c r="AH26" s="248">
        <f t="shared" si="52"/>
        <v>0.98046468616344928</v>
      </c>
      <c r="AI26" s="249">
        <f t="shared" si="53"/>
        <v>1.7043244581167568E-2</v>
      </c>
      <c r="AJ26" s="250">
        <f t="shared" si="53"/>
        <v>1.5944982170147733E-2</v>
      </c>
      <c r="AK26" s="253">
        <f t="shared" si="53"/>
        <v>1.9535313836550688E-2</v>
      </c>
      <c r="AL26" s="244">
        <f>AL20+AL24+AL25</f>
        <v>1</v>
      </c>
      <c r="AM26" s="245">
        <f t="shared" si="69"/>
        <v>0.69821723947803715</v>
      </c>
      <c r="AN26" s="246">
        <f t="shared" si="70"/>
        <v>0.3017827605219629</v>
      </c>
      <c r="AO26" s="247">
        <f t="shared" ref="AO26" si="89">AO12/AL12</f>
        <v>0.98283403786068735</v>
      </c>
      <c r="AP26" s="245">
        <f t="shared" si="54"/>
        <v>0.98415372466438533</v>
      </c>
      <c r="AQ26" s="248">
        <f t="shared" si="54"/>
        <v>0.97978075517661389</v>
      </c>
      <c r="AR26" s="249">
        <f t="shared" si="55"/>
        <v>1.7165962139312627E-2</v>
      </c>
      <c r="AS26" s="250">
        <f t="shared" si="55"/>
        <v>1.5846275335614637E-2</v>
      </c>
      <c r="AT26" s="253">
        <f t="shared" si="55"/>
        <v>2.0219244823386114E-2</v>
      </c>
      <c r="AU26" s="244">
        <f>AU20+AU24+AU25</f>
        <v>1</v>
      </c>
      <c r="AV26" s="512">
        <f t="shared" si="87"/>
        <v>0.70468536882073207</v>
      </c>
      <c r="AW26" s="513">
        <f t="shared" si="72"/>
        <v>0.29531463117926787</v>
      </c>
      <c r="AX26" s="514">
        <f t="shared" ref="AX26" si="90">AX12/AU12</f>
        <v>0.9847015888229439</v>
      </c>
      <c r="AY26" s="512">
        <f t="shared" si="74"/>
        <v>0.98681732580037662</v>
      </c>
      <c r="AZ26" s="515">
        <f t="shared" si="75"/>
        <v>0.97965297715640998</v>
      </c>
      <c r="BA26" s="249">
        <f t="shared" si="76"/>
        <v>1.5298411177056069E-2</v>
      </c>
      <c r="BB26" s="250">
        <f t="shared" si="77"/>
        <v>1.3182674199623353E-2</v>
      </c>
      <c r="BC26" s="253">
        <f t="shared" si="78"/>
        <v>2.0347022843590065E-2</v>
      </c>
      <c r="BD26" s="592">
        <f>BD20+BD24+BD25</f>
        <v>1</v>
      </c>
      <c r="BE26" s="571">
        <f t="shared" si="88"/>
        <v>0.71437007190246271</v>
      </c>
      <c r="BF26" s="572">
        <f t="shared" si="80"/>
        <v>0.28562992809753723</v>
      </c>
      <c r="BG26" s="590">
        <f t="shared" ref="BG26" si="91">BG12/BD12</f>
        <v>0.98461217826253078</v>
      </c>
      <c r="BH26" s="571">
        <f>BH12/BE12</f>
        <v>0.98677428765924347</v>
      </c>
      <c r="BI26" s="572">
        <f t="shared" si="83"/>
        <v>0.97920466982852972</v>
      </c>
      <c r="BJ26" s="573">
        <f t="shared" si="84"/>
        <v>1.5387821737469172E-2</v>
      </c>
      <c r="BK26" s="574">
        <f t="shared" si="85"/>
        <v>1.3225712340756588E-2</v>
      </c>
      <c r="BL26" s="575">
        <f t="shared" si="86"/>
        <v>2.0795330171470266E-2</v>
      </c>
    </row>
    <row r="27" spans="1:64" x14ac:dyDescent="0.25">
      <c r="A27" s="179" t="s">
        <v>147</v>
      </c>
    </row>
    <row r="28" spans="1:64" x14ac:dyDescent="0.25">
      <c r="A28" s="254" t="s">
        <v>142</v>
      </c>
    </row>
    <row r="29" spans="1:64" x14ac:dyDescent="0.25">
      <c r="A29" s="255"/>
      <c r="B29" s="255"/>
      <c r="C29" s="255"/>
      <c r="D29" s="255"/>
      <c r="E29" s="255"/>
    </row>
    <row r="30" spans="1:64" x14ac:dyDescent="0.25">
      <c r="A30" s="255"/>
      <c r="B30" s="256"/>
      <c r="C30" s="256"/>
      <c r="D30" s="256"/>
      <c r="E30" s="256"/>
    </row>
    <row r="31" spans="1:64" x14ac:dyDescent="0.25">
      <c r="A31" s="255"/>
      <c r="B31" s="256"/>
      <c r="C31" s="256"/>
      <c r="D31" s="256"/>
      <c r="E31" s="256"/>
    </row>
    <row r="32" spans="1:64" x14ac:dyDescent="0.25">
      <c r="A32" s="255"/>
      <c r="B32" s="256"/>
      <c r="C32" s="256"/>
      <c r="D32" s="256"/>
      <c r="E32" s="256"/>
    </row>
    <row r="33" spans="1:25" x14ac:dyDescent="0.25">
      <c r="A33" s="255"/>
      <c r="B33" s="256"/>
      <c r="C33" s="256"/>
      <c r="D33" s="256"/>
      <c r="E33" s="256"/>
      <c r="F33" s="256"/>
    </row>
    <row r="34" spans="1:25" x14ac:dyDescent="0.25">
      <c r="A34" s="255"/>
      <c r="V34" s="36"/>
      <c r="Y34" s="36"/>
    </row>
    <row r="35" spans="1:25" x14ac:dyDescent="0.25">
      <c r="A35" s="255"/>
      <c r="V35" s="36"/>
      <c r="Y35" s="36"/>
    </row>
    <row r="36" spans="1:25" x14ac:dyDescent="0.25">
      <c r="A36" s="255"/>
      <c r="B36" s="255"/>
      <c r="C36" s="255"/>
      <c r="D36" s="255"/>
      <c r="E36" s="255"/>
      <c r="V36" s="36"/>
      <c r="Y36" s="36"/>
    </row>
    <row r="37" spans="1:25" x14ac:dyDescent="0.25">
      <c r="A37" s="255"/>
      <c r="B37" s="257"/>
      <c r="C37" s="257"/>
      <c r="D37" s="257"/>
      <c r="E37" s="257"/>
    </row>
    <row r="38" spans="1:25" x14ac:dyDescent="0.25">
      <c r="A38" s="255"/>
      <c r="B38" s="257"/>
      <c r="C38" s="257"/>
      <c r="D38" s="257"/>
      <c r="E38" s="257"/>
    </row>
    <row r="39" spans="1:25" x14ac:dyDescent="0.25">
      <c r="A39" s="255"/>
      <c r="U39" s="39"/>
      <c r="V39" s="37"/>
      <c r="X39" s="39"/>
      <c r="Y39" s="38"/>
    </row>
    <row r="40" spans="1:25" x14ac:dyDescent="0.25">
      <c r="A40" s="255"/>
      <c r="U40" s="39"/>
      <c r="V40" s="37"/>
      <c r="X40" s="39"/>
      <c r="Y40" s="38"/>
    </row>
    <row r="41" spans="1:25" x14ac:dyDescent="0.25">
      <c r="A41" s="255"/>
      <c r="U41" s="39"/>
      <c r="V41" s="37"/>
      <c r="X41" s="39"/>
      <c r="Y41" s="38"/>
    </row>
    <row r="42" spans="1:25" x14ac:dyDescent="0.25">
      <c r="A42" s="255"/>
    </row>
    <row r="43" spans="1:25" x14ac:dyDescent="0.25">
      <c r="A43" s="255"/>
    </row>
    <row r="44" spans="1:25" x14ac:dyDescent="0.25">
      <c r="A44" s="255"/>
    </row>
    <row r="46" spans="1:25" ht="15" x14ac:dyDescent="0.25">
      <c r="S46" s="36"/>
      <c r="T46" s="258"/>
      <c r="V46" s="36"/>
      <c r="W46" s="258"/>
    </row>
    <row r="47" spans="1:25" ht="15" x14ac:dyDescent="0.25">
      <c r="S47" s="36"/>
      <c r="T47" s="258"/>
      <c r="V47" s="36"/>
      <c r="W47" s="258"/>
    </row>
  </sheetData>
  <mergeCells count="50">
    <mergeCell ref="BD17:BF17"/>
    <mergeCell ref="BG17:BI17"/>
    <mergeCell ref="BJ17:BL17"/>
    <mergeCell ref="BD3:BL3"/>
    <mergeCell ref="BD4:BF4"/>
    <mergeCell ref="BG4:BI4"/>
    <mergeCell ref="BJ4:BL4"/>
    <mergeCell ref="AU17:AW17"/>
    <mergeCell ref="AX17:AZ17"/>
    <mergeCell ref="BA17:BC17"/>
    <mergeCell ref="AO17:AQ17"/>
    <mergeCell ref="AR17:AT17"/>
    <mergeCell ref="AU3:BC3"/>
    <mergeCell ref="AU4:AW4"/>
    <mergeCell ref="AX4:AZ4"/>
    <mergeCell ref="BA4:BC4"/>
    <mergeCell ref="AI17:AK17"/>
    <mergeCell ref="AL17:AN17"/>
    <mergeCell ref="Q17:S17"/>
    <mergeCell ref="T17:V17"/>
    <mergeCell ref="B17:D17"/>
    <mergeCell ref="E17:G17"/>
    <mergeCell ref="H17:J17"/>
    <mergeCell ref="K17:M17"/>
    <mergeCell ref="N17:P17"/>
    <mergeCell ref="W17:Y17"/>
    <mergeCell ref="Z17:AB17"/>
    <mergeCell ref="AC17:AE17"/>
    <mergeCell ref="AF17:AH17"/>
    <mergeCell ref="AL3:AT3"/>
    <mergeCell ref="B4:D4"/>
    <mergeCell ref="E4:G4"/>
    <mergeCell ref="H4:J4"/>
    <mergeCell ref="K4:M4"/>
    <mergeCell ref="N4:P4"/>
    <mergeCell ref="Q4:S4"/>
    <mergeCell ref="AF4:AH4"/>
    <mergeCell ref="AI4:AK4"/>
    <mergeCell ref="AL4:AN4"/>
    <mergeCell ref="AO4:AQ4"/>
    <mergeCell ref="AR4:AT4"/>
    <mergeCell ref="A3:A5"/>
    <mergeCell ref="B3:J3"/>
    <mergeCell ref="K3:S3"/>
    <mergeCell ref="T3:AB3"/>
    <mergeCell ref="AC3:AK3"/>
    <mergeCell ref="T4:V4"/>
    <mergeCell ref="W4:Y4"/>
    <mergeCell ref="Z4:AB4"/>
    <mergeCell ref="AC4:AE4"/>
  </mergeCells>
  <pageMargins left="0.2" right="0.2" top="0.5" bottom="0.25" header="0.3" footer="0.3"/>
  <pageSetup paperSize="8" scale="6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57"/>
  <sheetViews>
    <sheetView workbookViewId="0">
      <selection activeCell="L3" sqref="L3:M3"/>
    </sheetView>
  </sheetViews>
  <sheetFormatPr defaultRowHeight="12.75" x14ac:dyDescent="0.2"/>
  <cols>
    <col min="1" max="1" width="21.85546875" style="77" customWidth="1"/>
    <col min="2" max="16384" width="9.140625" style="40"/>
  </cols>
  <sheetData>
    <row r="2" spans="1:7" ht="40.5" customHeight="1" x14ac:dyDescent="0.2">
      <c r="A2" s="474" t="s">
        <v>118</v>
      </c>
      <c r="B2" s="474"/>
      <c r="C2" s="474"/>
      <c r="D2" s="474"/>
      <c r="E2" s="474"/>
      <c r="F2" s="475"/>
      <c r="G2" s="475"/>
    </row>
    <row r="3" spans="1:7" ht="13.5" thickBot="1" x14ac:dyDescent="0.25">
      <c r="A3" s="78" t="s">
        <v>63</v>
      </c>
    </row>
    <row r="4" spans="1:7" s="8" customFormat="1" x14ac:dyDescent="0.25">
      <c r="A4" s="496" t="s">
        <v>62</v>
      </c>
      <c r="B4" s="484" t="s">
        <v>57</v>
      </c>
      <c r="C4" s="484"/>
      <c r="D4" s="484"/>
      <c r="E4" s="484"/>
      <c r="F4" s="477" t="s">
        <v>58</v>
      </c>
      <c r="G4" s="478"/>
    </row>
    <row r="5" spans="1:7" s="8" customFormat="1" ht="31.5" customHeight="1" x14ac:dyDescent="0.25">
      <c r="A5" s="497"/>
      <c r="B5" s="485" t="s">
        <v>0</v>
      </c>
      <c r="C5" s="487" t="s">
        <v>1</v>
      </c>
      <c r="D5" s="487" t="s">
        <v>52</v>
      </c>
      <c r="E5" s="485"/>
      <c r="F5" s="479"/>
      <c r="G5" s="480"/>
    </row>
    <row r="6" spans="1:7" s="8" customFormat="1" ht="26.25" thickBot="1" x14ac:dyDescent="0.3">
      <c r="A6" s="498"/>
      <c r="B6" s="494"/>
      <c r="C6" s="495"/>
      <c r="D6" s="433" t="s">
        <v>0</v>
      </c>
      <c r="E6" s="434" t="s">
        <v>1</v>
      </c>
      <c r="F6" s="433" t="s">
        <v>0</v>
      </c>
      <c r="G6" s="18" t="s">
        <v>53</v>
      </c>
    </row>
    <row r="7" spans="1:7" s="60" customFormat="1" x14ac:dyDescent="0.2">
      <c r="A7" s="79" t="s">
        <v>59</v>
      </c>
      <c r="B7" s="20">
        <v>58567</v>
      </c>
      <c r="C7" s="20">
        <v>40207</v>
      </c>
      <c r="D7" s="20">
        <v>58148</v>
      </c>
      <c r="E7" s="20">
        <v>39886</v>
      </c>
      <c r="F7" s="74">
        <f>D7/B7</f>
        <v>0.99284580053613813</v>
      </c>
      <c r="G7" s="714">
        <f>E7/C7</f>
        <v>0.99201631556694103</v>
      </c>
    </row>
    <row r="8" spans="1:7" x14ac:dyDescent="0.2">
      <c r="A8" s="80" t="s">
        <v>55</v>
      </c>
      <c r="B8" s="23">
        <v>54051</v>
      </c>
      <c r="C8" s="23">
        <v>37350</v>
      </c>
      <c r="D8" s="23">
        <v>53673</v>
      </c>
      <c r="E8" s="23">
        <v>37047</v>
      </c>
      <c r="F8" s="69">
        <f t="shared" ref="F8:F71" si="0">D8/B8</f>
        <v>0.99300660487317538</v>
      </c>
      <c r="G8" s="70">
        <f t="shared" ref="G8:G71" si="1">E8/C8</f>
        <v>0.99188755020080321</v>
      </c>
    </row>
    <row r="9" spans="1:7" x14ac:dyDescent="0.2">
      <c r="A9" s="80" t="s">
        <v>56</v>
      </c>
      <c r="B9" s="23">
        <v>4516</v>
      </c>
      <c r="C9" s="23">
        <v>2857</v>
      </c>
      <c r="D9" s="23">
        <v>4475</v>
      </c>
      <c r="E9" s="23">
        <v>2839</v>
      </c>
      <c r="F9" s="69">
        <f t="shared" si="0"/>
        <v>0.99092116917626216</v>
      </c>
      <c r="G9" s="70">
        <f t="shared" si="1"/>
        <v>0.99369968498424921</v>
      </c>
    </row>
    <row r="10" spans="1:7" s="60" customFormat="1" x14ac:dyDescent="0.2">
      <c r="A10" s="81" t="s">
        <v>66</v>
      </c>
      <c r="B10" s="27">
        <v>8169</v>
      </c>
      <c r="C10" s="27">
        <v>5505</v>
      </c>
      <c r="D10" s="27">
        <v>8125</v>
      </c>
      <c r="E10" s="27">
        <v>5485</v>
      </c>
      <c r="F10" s="75">
        <f t="shared" si="0"/>
        <v>0.9946137838168686</v>
      </c>
      <c r="G10" s="76">
        <f t="shared" si="1"/>
        <v>0.99636693914623065</v>
      </c>
    </row>
    <row r="11" spans="1:7" x14ac:dyDescent="0.2">
      <c r="A11" s="80" t="s">
        <v>55</v>
      </c>
      <c r="B11" s="23">
        <v>7581</v>
      </c>
      <c r="C11" s="23">
        <v>5162</v>
      </c>
      <c r="D11" s="23">
        <v>7543</v>
      </c>
      <c r="E11" s="23">
        <v>5142</v>
      </c>
      <c r="F11" s="69">
        <f t="shared" si="0"/>
        <v>0.9949874686716792</v>
      </c>
      <c r="G11" s="70">
        <f t="shared" si="1"/>
        <v>0.99612553273924831</v>
      </c>
    </row>
    <row r="12" spans="1:7" x14ac:dyDescent="0.2">
      <c r="A12" s="80" t="s">
        <v>56</v>
      </c>
      <c r="B12" s="23">
        <v>588</v>
      </c>
      <c r="C12" s="23">
        <v>343</v>
      </c>
      <c r="D12" s="23">
        <v>582</v>
      </c>
      <c r="E12" s="23">
        <v>343</v>
      </c>
      <c r="F12" s="69">
        <f t="shared" si="0"/>
        <v>0.98979591836734693</v>
      </c>
      <c r="G12" s="70">
        <f t="shared" si="1"/>
        <v>1</v>
      </c>
    </row>
    <row r="13" spans="1:7" x14ac:dyDescent="0.2">
      <c r="A13" s="80" t="s">
        <v>67</v>
      </c>
      <c r="B13" s="23">
        <v>2118</v>
      </c>
      <c r="C13" s="23">
        <v>1494</v>
      </c>
      <c r="D13" s="23">
        <v>2115</v>
      </c>
      <c r="E13" s="23">
        <v>1492</v>
      </c>
      <c r="F13" s="69">
        <f t="shared" si="0"/>
        <v>0.99858356940509918</v>
      </c>
      <c r="G13" s="70">
        <f t="shared" si="1"/>
        <v>0.99866131191432395</v>
      </c>
    </row>
    <row r="14" spans="1:7" x14ac:dyDescent="0.2">
      <c r="A14" s="80" t="s">
        <v>55</v>
      </c>
      <c r="B14" s="23">
        <v>1917</v>
      </c>
      <c r="C14" s="23">
        <v>1366</v>
      </c>
      <c r="D14" s="23">
        <v>1915</v>
      </c>
      <c r="E14" s="23">
        <v>1364</v>
      </c>
      <c r="F14" s="69">
        <f t="shared" si="0"/>
        <v>0.99895670318205532</v>
      </c>
      <c r="G14" s="70">
        <f t="shared" si="1"/>
        <v>0.99853587115666176</v>
      </c>
    </row>
    <row r="15" spans="1:7" x14ac:dyDescent="0.2">
      <c r="A15" s="80" t="s">
        <v>56</v>
      </c>
      <c r="B15" s="23">
        <v>201</v>
      </c>
      <c r="C15" s="23">
        <v>128</v>
      </c>
      <c r="D15" s="23">
        <v>200</v>
      </c>
      <c r="E15" s="23">
        <v>128</v>
      </c>
      <c r="F15" s="69">
        <f t="shared" si="0"/>
        <v>0.99502487562189057</v>
      </c>
      <c r="G15" s="70">
        <f t="shared" si="1"/>
        <v>1</v>
      </c>
    </row>
    <row r="16" spans="1:7" x14ac:dyDescent="0.2">
      <c r="A16" s="80" t="s">
        <v>68</v>
      </c>
      <c r="B16" s="23">
        <v>876</v>
      </c>
      <c r="C16" s="23">
        <v>518</v>
      </c>
      <c r="D16" s="23">
        <v>867</v>
      </c>
      <c r="E16" s="23">
        <v>518</v>
      </c>
      <c r="F16" s="69">
        <f t="shared" si="0"/>
        <v>0.98972602739726023</v>
      </c>
      <c r="G16" s="70">
        <f t="shared" si="1"/>
        <v>1</v>
      </c>
    </row>
    <row r="17" spans="1:7" x14ac:dyDescent="0.2">
      <c r="A17" s="80" t="s">
        <v>55</v>
      </c>
      <c r="B17" s="23">
        <v>702</v>
      </c>
      <c r="C17" s="23">
        <v>426</v>
      </c>
      <c r="D17" s="23">
        <v>694</v>
      </c>
      <c r="E17" s="23">
        <v>426</v>
      </c>
      <c r="F17" s="69">
        <f t="shared" si="0"/>
        <v>0.98860398860398857</v>
      </c>
      <c r="G17" s="70">
        <f t="shared" si="1"/>
        <v>1</v>
      </c>
    </row>
    <row r="18" spans="1:7" x14ac:dyDescent="0.2">
      <c r="A18" s="80" t="s">
        <v>56</v>
      </c>
      <c r="B18" s="23">
        <v>174</v>
      </c>
      <c r="C18" s="23">
        <v>92</v>
      </c>
      <c r="D18" s="23">
        <v>173</v>
      </c>
      <c r="E18" s="23">
        <v>92</v>
      </c>
      <c r="F18" s="69">
        <f t="shared" si="0"/>
        <v>0.99425287356321834</v>
      </c>
      <c r="G18" s="70">
        <f t="shared" si="1"/>
        <v>1</v>
      </c>
    </row>
    <row r="19" spans="1:7" x14ac:dyDescent="0.2">
      <c r="A19" s="80" t="s">
        <v>69</v>
      </c>
      <c r="B19" s="23">
        <v>1944</v>
      </c>
      <c r="C19" s="23">
        <v>1389</v>
      </c>
      <c r="D19" s="23">
        <v>1933</v>
      </c>
      <c r="E19" s="23">
        <v>1383</v>
      </c>
      <c r="F19" s="69">
        <f t="shared" si="0"/>
        <v>0.99434156378600824</v>
      </c>
      <c r="G19" s="70">
        <f t="shared" si="1"/>
        <v>0.99568034557235419</v>
      </c>
    </row>
    <row r="20" spans="1:7" x14ac:dyDescent="0.2">
      <c r="A20" s="80" t="s">
        <v>55</v>
      </c>
      <c r="B20" s="23">
        <v>1907</v>
      </c>
      <c r="C20" s="23">
        <v>1361</v>
      </c>
      <c r="D20" s="23">
        <v>1896</v>
      </c>
      <c r="E20" s="23">
        <v>1355</v>
      </c>
      <c r="F20" s="69">
        <f t="shared" si="0"/>
        <v>0.99423177766124804</v>
      </c>
      <c r="G20" s="70">
        <f t="shared" si="1"/>
        <v>0.99559147685525351</v>
      </c>
    </row>
    <row r="21" spans="1:7" x14ac:dyDescent="0.2">
      <c r="A21" s="80" t="s">
        <v>56</v>
      </c>
      <c r="B21" s="23">
        <v>37</v>
      </c>
      <c r="C21" s="23">
        <v>28</v>
      </c>
      <c r="D21" s="23">
        <v>37</v>
      </c>
      <c r="E21" s="23">
        <v>28</v>
      </c>
      <c r="F21" s="69">
        <f t="shared" si="0"/>
        <v>1</v>
      </c>
      <c r="G21" s="70">
        <f t="shared" si="1"/>
        <v>1</v>
      </c>
    </row>
    <row r="22" spans="1:7" x14ac:dyDescent="0.2">
      <c r="A22" s="80" t="s">
        <v>70</v>
      </c>
      <c r="B22" s="23">
        <v>1516</v>
      </c>
      <c r="C22" s="23">
        <v>1003</v>
      </c>
      <c r="D22" s="23">
        <v>1506</v>
      </c>
      <c r="E22" s="23">
        <v>998</v>
      </c>
      <c r="F22" s="69">
        <f t="shared" si="0"/>
        <v>0.99340369393139838</v>
      </c>
      <c r="G22" s="70">
        <f t="shared" si="1"/>
        <v>0.99501495513459626</v>
      </c>
    </row>
    <row r="23" spans="1:7" x14ac:dyDescent="0.2">
      <c r="A23" s="80" t="s">
        <v>55</v>
      </c>
      <c r="B23" s="23">
        <v>1474</v>
      </c>
      <c r="C23" s="23">
        <v>974</v>
      </c>
      <c r="D23" s="23">
        <v>1465</v>
      </c>
      <c r="E23" s="23">
        <v>969</v>
      </c>
      <c r="F23" s="69">
        <f t="shared" si="0"/>
        <v>0.99389416553595655</v>
      </c>
      <c r="G23" s="70">
        <f t="shared" si="1"/>
        <v>0.99486652977412726</v>
      </c>
    </row>
    <row r="24" spans="1:7" x14ac:dyDescent="0.2">
      <c r="A24" s="80" t="s">
        <v>56</v>
      </c>
      <c r="B24" s="23">
        <v>42</v>
      </c>
      <c r="C24" s="23">
        <v>29</v>
      </c>
      <c r="D24" s="23">
        <v>41</v>
      </c>
      <c r="E24" s="23">
        <v>29</v>
      </c>
      <c r="F24" s="69">
        <f t="shared" si="0"/>
        <v>0.97619047619047616</v>
      </c>
      <c r="G24" s="70">
        <f t="shared" si="1"/>
        <v>1</v>
      </c>
    </row>
    <row r="25" spans="1:7" x14ac:dyDescent="0.2">
      <c r="A25" s="80" t="s">
        <v>71</v>
      </c>
      <c r="B25" s="23">
        <v>1027</v>
      </c>
      <c r="C25" s="23">
        <v>663</v>
      </c>
      <c r="D25" s="23">
        <v>1020</v>
      </c>
      <c r="E25" s="23">
        <v>657</v>
      </c>
      <c r="F25" s="69">
        <f t="shared" si="0"/>
        <v>0.99318403115871468</v>
      </c>
      <c r="G25" s="70">
        <f t="shared" si="1"/>
        <v>0.99095022624434392</v>
      </c>
    </row>
    <row r="26" spans="1:7" x14ac:dyDescent="0.2">
      <c r="A26" s="80" t="s">
        <v>55</v>
      </c>
      <c r="B26" s="23">
        <v>1011</v>
      </c>
      <c r="C26" s="23">
        <v>657</v>
      </c>
      <c r="D26" s="23">
        <v>1004</v>
      </c>
      <c r="E26" s="23">
        <v>651</v>
      </c>
      <c r="F26" s="69">
        <f t="shared" si="0"/>
        <v>0.99307616221562811</v>
      </c>
      <c r="G26" s="70">
        <f t="shared" si="1"/>
        <v>0.9908675799086758</v>
      </c>
    </row>
    <row r="27" spans="1:7" x14ac:dyDescent="0.2">
      <c r="A27" s="80" t="s">
        <v>56</v>
      </c>
      <c r="B27" s="23">
        <v>16</v>
      </c>
      <c r="C27" s="23">
        <v>6</v>
      </c>
      <c r="D27" s="23">
        <v>16</v>
      </c>
      <c r="E27" s="23">
        <v>6</v>
      </c>
      <c r="F27" s="69">
        <f t="shared" si="0"/>
        <v>1</v>
      </c>
      <c r="G27" s="70">
        <f t="shared" si="1"/>
        <v>1</v>
      </c>
    </row>
    <row r="28" spans="1:7" x14ac:dyDescent="0.2">
      <c r="A28" s="80" t="s">
        <v>72</v>
      </c>
      <c r="B28" s="23">
        <v>688</v>
      </c>
      <c r="C28" s="23">
        <v>438</v>
      </c>
      <c r="D28" s="23">
        <v>684</v>
      </c>
      <c r="E28" s="23">
        <v>437</v>
      </c>
      <c r="F28" s="69">
        <f t="shared" si="0"/>
        <v>0.9941860465116279</v>
      </c>
      <c r="G28" s="70">
        <f t="shared" si="1"/>
        <v>0.99771689497716898</v>
      </c>
    </row>
    <row r="29" spans="1:7" x14ac:dyDescent="0.2">
      <c r="A29" s="80" t="s">
        <v>55</v>
      </c>
      <c r="B29" s="23">
        <v>570</v>
      </c>
      <c r="C29" s="23">
        <v>378</v>
      </c>
      <c r="D29" s="23">
        <v>569</v>
      </c>
      <c r="E29" s="23">
        <v>377</v>
      </c>
      <c r="F29" s="69">
        <f t="shared" si="0"/>
        <v>0.99824561403508771</v>
      </c>
      <c r="G29" s="70">
        <f t="shared" si="1"/>
        <v>0.99735449735449733</v>
      </c>
    </row>
    <row r="30" spans="1:7" x14ac:dyDescent="0.2">
      <c r="A30" s="80" t="s">
        <v>56</v>
      </c>
      <c r="B30" s="23">
        <v>118</v>
      </c>
      <c r="C30" s="23">
        <v>60</v>
      </c>
      <c r="D30" s="23">
        <v>115</v>
      </c>
      <c r="E30" s="23">
        <v>60</v>
      </c>
      <c r="F30" s="69">
        <f t="shared" si="0"/>
        <v>0.97457627118644063</v>
      </c>
      <c r="G30" s="70">
        <f t="shared" si="1"/>
        <v>1</v>
      </c>
    </row>
    <row r="31" spans="1:7" s="60" customFormat="1" x14ac:dyDescent="0.2">
      <c r="A31" s="81" t="s">
        <v>73</v>
      </c>
      <c r="B31" s="27">
        <v>7061</v>
      </c>
      <c r="C31" s="27">
        <v>4704</v>
      </c>
      <c r="D31" s="27">
        <v>7015</v>
      </c>
      <c r="E31" s="27">
        <v>4675</v>
      </c>
      <c r="F31" s="75">
        <f t="shared" si="0"/>
        <v>0.99348534201954397</v>
      </c>
      <c r="G31" s="76">
        <f t="shared" si="1"/>
        <v>0.9938350340136054</v>
      </c>
    </row>
    <row r="32" spans="1:7" x14ac:dyDescent="0.2">
      <c r="A32" s="80" t="s">
        <v>55</v>
      </c>
      <c r="B32" s="23">
        <v>6687</v>
      </c>
      <c r="C32" s="23">
        <v>4479</v>
      </c>
      <c r="D32" s="23">
        <v>6645</v>
      </c>
      <c r="E32" s="23">
        <v>4454</v>
      </c>
      <c r="F32" s="69">
        <f t="shared" si="0"/>
        <v>0.99371915657245402</v>
      </c>
      <c r="G32" s="70">
        <f t="shared" si="1"/>
        <v>0.9944183969636079</v>
      </c>
    </row>
    <row r="33" spans="1:7" x14ac:dyDescent="0.2">
      <c r="A33" s="80" t="s">
        <v>56</v>
      </c>
      <c r="B33" s="23">
        <v>374</v>
      </c>
      <c r="C33" s="23">
        <v>225</v>
      </c>
      <c r="D33" s="23">
        <v>370</v>
      </c>
      <c r="E33" s="23">
        <v>221</v>
      </c>
      <c r="F33" s="69">
        <f t="shared" si="0"/>
        <v>0.98930481283422456</v>
      </c>
      <c r="G33" s="70">
        <f t="shared" si="1"/>
        <v>0.98222222222222222</v>
      </c>
    </row>
    <row r="34" spans="1:7" x14ac:dyDescent="0.2">
      <c r="A34" s="80" t="s">
        <v>74</v>
      </c>
      <c r="B34" s="23">
        <v>1078</v>
      </c>
      <c r="C34" s="23">
        <v>700</v>
      </c>
      <c r="D34" s="23">
        <v>1071</v>
      </c>
      <c r="E34" s="23">
        <v>696</v>
      </c>
      <c r="F34" s="69">
        <f t="shared" si="0"/>
        <v>0.99350649350649356</v>
      </c>
      <c r="G34" s="70">
        <f t="shared" si="1"/>
        <v>0.99428571428571433</v>
      </c>
    </row>
    <row r="35" spans="1:7" x14ac:dyDescent="0.2">
      <c r="A35" s="80" t="s">
        <v>55</v>
      </c>
      <c r="B35" s="23">
        <v>1036</v>
      </c>
      <c r="C35" s="23">
        <v>673</v>
      </c>
      <c r="D35" s="23">
        <v>1029</v>
      </c>
      <c r="E35" s="23">
        <v>669</v>
      </c>
      <c r="F35" s="69">
        <f t="shared" si="0"/>
        <v>0.9932432432432432</v>
      </c>
      <c r="G35" s="70">
        <f t="shared" si="1"/>
        <v>0.99405646359583955</v>
      </c>
    </row>
    <row r="36" spans="1:7" x14ac:dyDescent="0.2">
      <c r="A36" s="80" t="s">
        <v>56</v>
      </c>
      <c r="B36" s="23">
        <v>42</v>
      </c>
      <c r="C36" s="23">
        <v>27</v>
      </c>
      <c r="D36" s="23">
        <v>42</v>
      </c>
      <c r="E36" s="23">
        <v>27</v>
      </c>
      <c r="F36" s="69">
        <f t="shared" si="0"/>
        <v>1</v>
      </c>
      <c r="G36" s="70">
        <f t="shared" si="1"/>
        <v>1</v>
      </c>
    </row>
    <row r="37" spans="1:7" x14ac:dyDescent="0.2">
      <c r="A37" s="80" t="s">
        <v>75</v>
      </c>
      <c r="B37" s="23">
        <v>1651</v>
      </c>
      <c r="C37" s="23">
        <v>1188</v>
      </c>
      <c r="D37" s="23">
        <v>1647</v>
      </c>
      <c r="E37" s="23">
        <v>1183</v>
      </c>
      <c r="F37" s="69">
        <f t="shared" si="0"/>
        <v>0.99757722592368259</v>
      </c>
      <c r="G37" s="70">
        <f t="shared" si="1"/>
        <v>0.99579124579124578</v>
      </c>
    </row>
    <row r="38" spans="1:7" x14ac:dyDescent="0.2">
      <c r="A38" s="80" t="s">
        <v>55</v>
      </c>
      <c r="B38" s="23">
        <v>1574</v>
      </c>
      <c r="C38" s="23">
        <v>1129</v>
      </c>
      <c r="D38" s="23">
        <v>1572</v>
      </c>
      <c r="E38" s="23">
        <v>1126</v>
      </c>
      <c r="F38" s="69">
        <f t="shared" si="0"/>
        <v>0.99872935196950441</v>
      </c>
      <c r="G38" s="70">
        <f t="shared" si="1"/>
        <v>0.99734278122232067</v>
      </c>
    </row>
    <row r="39" spans="1:7" x14ac:dyDescent="0.2">
      <c r="A39" s="80" t="s">
        <v>56</v>
      </c>
      <c r="B39" s="23">
        <v>77</v>
      </c>
      <c r="C39" s="23">
        <v>59</v>
      </c>
      <c r="D39" s="23">
        <v>75</v>
      </c>
      <c r="E39" s="23">
        <v>57</v>
      </c>
      <c r="F39" s="69">
        <f t="shared" si="0"/>
        <v>0.97402597402597402</v>
      </c>
      <c r="G39" s="70">
        <f t="shared" si="1"/>
        <v>0.96610169491525422</v>
      </c>
    </row>
    <row r="40" spans="1:7" x14ac:dyDescent="0.2">
      <c r="A40" s="80" t="s">
        <v>76</v>
      </c>
      <c r="B40" s="23">
        <v>668</v>
      </c>
      <c r="C40" s="23">
        <v>426</v>
      </c>
      <c r="D40" s="23">
        <v>667</v>
      </c>
      <c r="E40" s="23">
        <v>425</v>
      </c>
      <c r="F40" s="69">
        <f t="shared" si="0"/>
        <v>0.99850299401197606</v>
      </c>
      <c r="G40" s="70">
        <f t="shared" si="1"/>
        <v>0.99765258215962438</v>
      </c>
    </row>
    <row r="41" spans="1:7" x14ac:dyDescent="0.2">
      <c r="A41" s="80" t="s">
        <v>55</v>
      </c>
      <c r="B41" s="23">
        <v>668</v>
      </c>
      <c r="C41" s="23">
        <v>426</v>
      </c>
      <c r="D41" s="23">
        <v>667</v>
      </c>
      <c r="E41" s="23">
        <v>425</v>
      </c>
      <c r="F41" s="69">
        <f t="shared" si="0"/>
        <v>0.99850299401197606</v>
      </c>
      <c r="G41" s="70">
        <f t="shared" si="1"/>
        <v>0.99765258215962438</v>
      </c>
    </row>
    <row r="42" spans="1:7" x14ac:dyDescent="0.2">
      <c r="A42" s="80" t="s">
        <v>77</v>
      </c>
      <c r="B42" s="23">
        <v>1082</v>
      </c>
      <c r="C42" s="23">
        <v>688</v>
      </c>
      <c r="D42" s="23">
        <v>1076</v>
      </c>
      <c r="E42" s="23">
        <v>684</v>
      </c>
      <c r="F42" s="69">
        <f t="shared" si="0"/>
        <v>0.99445471349353054</v>
      </c>
      <c r="G42" s="70">
        <f t="shared" si="1"/>
        <v>0.9941860465116279</v>
      </c>
    </row>
    <row r="43" spans="1:7" x14ac:dyDescent="0.2">
      <c r="A43" s="80" t="s">
        <v>55</v>
      </c>
      <c r="B43" s="23">
        <v>945</v>
      </c>
      <c r="C43" s="23">
        <v>609</v>
      </c>
      <c r="D43" s="23">
        <v>939</v>
      </c>
      <c r="E43" s="23">
        <v>605</v>
      </c>
      <c r="F43" s="69">
        <f t="shared" si="0"/>
        <v>0.99365079365079367</v>
      </c>
      <c r="G43" s="70">
        <f t="shared" si="1"/>
        <v>0.99343185550082103</v>
      </c>
    </row>
    <row r="44" spans="1:7" x14ac:dyDescent="0.2">
      <c r="A44" s="80" t="s">
        <v>56</v>
      </c>
      <c r="B44" s="23">
        <v>137</v>
      </c>
      <c r="C44" s="23">
        <v>79</v>
      </c>
      <c r="D44" s="23">
        <v>137</v>
      </c>
      <c r="E44" s="23">
        <v>79</v>
      </c>
      <c r="F44" s="69">
        <f t="shared" si="0"/>
        <v>1</v>
      </c>
      <c r="G44" s="70">
        <f t="shared" si="1"/>
        <v>1</v>
      </c>
    </row>
    <row r="45" spans="1:7" x14ac:dyDescent="0.2">
      <c r="A45" s="80" t="s">
        <v>78</v>
      </c>
      <c r="B45" s="23">
        <v>1506</v>
      </c>
      <c r="C45" s="23">
        <v>969</v>
      </c>
      <c r="D45" s="23">
        <v>1485</v>
      </c>
      <c r="E45" s="23">
        <v>957</v>
      </c>
      <c r="F45" s="69">
        <f t="shared" si="0"/>
        <v>0.98605577689243029</v>
      </c>
      <c r="G45" s="70">
        <f t="shared" si="1"/>
        <v>0.9876160990712074</v>
      </c>
    </row>
    <row r="46" spans="1:7" x14ac:dyDescent="0.2">
      <c r="A46" s="80" t="s">
        <v>55</v>
      </c>
      <c r="B46" s="23">
        <v>1412</v>
      </c>
      <c r="C46" s="23">
        <v>917</v>
      </c>
      <c r="D46" s="23">
        <v>1393</v>
      </c>
      <c r="E46" s="23">
        <v>907</v>
      </c>
      <c r="F46" s="69">
        <f t="shared" si="0"/>
        <v>0.98654390934844194</v>
      </c>
      <c r="G46" s="70">
        <f t="shared" si="1"/>
        <v>0.98909487459105783</v>
      </c>
    </row>
    <row r="47" spans="1:7" x14ac:dyDescent="0.2">
      <c r="A47" s="80" t="s">
        <v>56</v>
      </c>
      <c r="B47" s="23">
        <v>94</v>
      </c>
      <c r="C47" s="23">
        <v>52</v>
      </c>
      <c r="D47" s="23">
        <v>92</v>
      </c>
      <c r="E47" s="23">
        <v>50</v>
      </c>
      <c r="F47" s="69">
        <f t="shared" si="0"/>
        <v>0.97872340425531912</v>
      </c>
      <c r="G47" s="70">
        <f t="shared" si="1"/>
        <v>0.96153846153846156</v>
      </c>
    </row>
    <row r="48" spans="1:7" x14ac:dyDescent="0.2">
      <c r="A48" s="80" t="s">
        <v>79</v>
      </c>
      <c r="B48" s="23">
        <v>1076</v>
      </c>
      <c r="C48" s="23">
        <v>733</v>
      </c>
      <c r="D48" s="23">
        <v>1069</v>
      </c>
      <c r="E48" s="23">
        <v>730</v>
      </c>
      <c r="F48" s="69">
        <f t="shared" si="0"/>
        <v>0.99349442379182151</v>
      </c>
      <c r="G48" s="70">
        <f t="shared" si="1"/>
        <v>0.99590723055934516</v>
      </c>
    </row>
    <row r="49" spans="1:7" x14ac:dyDescent="0.2">
      <c r="A49" s="80" t="s">
        <v>55</v>
      </c>
      <c r="B49" s="23">
        <v>1052</v>
      </c>
      <c r="C49" s="23">
        <v>725</v>
      </c>
      <c r="D49" s="23">
        <v>1045</v>
      </c>
      <c r="E49" s="23">
        <v>722</v>
      </c>
      <c r="F49" s="69">
        <f t="shared" si="0"/>
        <v>0.99334600760456271</v>
      </c>
      <c r="G49" s="70">
        <f t="shared" si="1"/>
        <v>0.99586206896551721</v>
      </c>
    </row>
    <row r="50" spans="1:7" x14ac:dyDescent="0.2">
      <c r="A50" s="80" t="s">
        <v>56</v>
      </c>
      <c r="B50" s="23">
        <v>24</v>
      </c>
      <c r="C50" s="23">
        <v>8</v>
      </c>
      <c r="D50" s="23">
        <v>24</v>
      </c>
      <c r="E50" s="23">
        <v>8</v>
      </c>
      <c r="F50" s="69">
        <f t="shared" si="0"/>
        <v>1</v>
      </c>
      <c r="G50" s="70">
        <f t="shared" si="1"/>
        <v>1</v>
      </c>
    </row>
    <row r="51" spans="1:7" s="60" customFormat="1" x14ac:dyDescent="0.2">
      <c r="A51" s="81" t="s">
        <v>80</v>
      </c>
      <c r="B51" s="27">
        <v>10155</v>
      </c>
      <c r="C51" s="27">
        <v>6914</v>
      </c>
      <c r="D51" s="27">
        <v>10056</v>
      </c>
      <c r="E51" s="27">
        <v>6791</v>
      </c>
      <c r="F51" s="75">
        <f t="shared" si="0"/>
        <v>0.99025110782865589</v>
      </c>
      <c r="G51" s="76">
        <f t="shared" si="1"/>
        <v>0.98221000867804453</v>
      </c>
    </row>
    <row r="52" spans="1:7" x14ac:dyDescent="0.2">
      <c r="A52" s="80" t="s">
        <v>55</v>
      </c>
      <c r="B52" s="23">
        <v>9201</v>
      </c>
      <c r="C52" s="23">
        <v>6314</v>
      </c>
      <c r="D52" s="23">
        <v>9122</v>
      </c>
      <c r="E52" s="23">
        <v>6198</v>
      </c>
      <c r="F52" s="69">
        <f t="shared" si="0"/>
        <v>0.99141397674165854</v>
      </c>
      <c r="G52" s="70">
        <f t="shared" si="1"/>
        <v>0.98162812796959142</v>
      </c>
    </row>
    <row r="53" spans="1:7" x14ac:dyDescent="0.2">
      <c r="A53" s="80" t="s">
        <v>56</v>
      </c>
      <c r="B53" s="23">
        <v>954</v>
      </c>
      <c r="C53" s="23">
        <v>600</v>
      </c>
      <c r="D53" s="23">
        <v>934</v>
      </c>
      <c r="E53" s="23">
        <v>593</v>
      </c>
      <c r="F53" s="69">
        <f t="shared" si="0"/>
        <v>0.97903563941299787</v>
      </c>
      <c r="G53" s="70">
        <f t="shared" si="1"/>
        <v>0.98833333333333329</v>
      </c>
    </row>
    <row r="54" spans="1:7" x14ac:dyDescent="0.2">
      <c r="A54" s="80" t="s">
        <v>81</v>
      </c>
      <c r="B54" s="23">
        <v>1781</v>
      </c>
      <c r="C54" s="23">
        <v>1240</v>
      </c>
      <c r="D54" s="23">
        <v>1769</v>
      </c>
      <c r="E54" s="23">
        <v>1233</v>
      </c>
      <c r="F54" s="69">
        <f t="shared" si="0"/>
        <v>0.99326221224031441</v>
      </c>
      <c r="G54" s="70">
        <f t="shared" si="1"/>
        <v>0.99435483870967745</v>
      </c>
    </row>
    <row r="55" spans="1:7" x14ac:dyDescent="0.2">
      <c r="A55" s="80" t="s">
        <v>55</v>
      </c>
      <c r="B55" s="23">
        <v>1640</v>
      </c>
      <c r="C55" s="23">
        <v>1150</v>
      </c>
      <c r="D55" s="23">
        <v>1634</v>
      </c>
      <c r="E55" s="23">
        <v>1145</v>
      </c>
      <c r="F55" s="69">
        <f t="shared" si="0"/>
        <v>0.99634146341463414</v>
      </c>
      <c r="G55" s="70">
        <f t="shared" si="1"/>
        <v>0.9956521739130435</v>
      </c>
    </row>
    <row r="56" spans="1:7" x14ac:dyDescent="0.2">
      <c r="A56" s="80" t="s">
        <v>56</v>
      </c>
      <c r="B56" s="23">
        <v>141</v>
      </c>
      <c r="C56" s="23">
        <v>90</v>
      </c>
      <c r="D56" s="23">
        <v>135</v>
      </c>
      <c r="E56" s="23">
        <v>88</v>
      </c>
      <c r="F56" s="69">
        <f t="shared" si="0"/>
        <v>0.95744680851063835</v>
      </c>
      <c r="G56" s="70">
        <f t="shared" si="1"/>
        <v>0.97777777777777775</v>
      </c>
    </row>
    <row r="57" spans="1:7" x14ac:dyDescent="0.2">
      <c r="A57" s="80" t="s">
        <v>82</v>
      </c>
      <c r="B57" s="23">
        <v>1218</v>
      </c>
      <c r="C57" s="23">
        <v>771</v>
      </c>
      <c r="D57" s="23">
        <v>1169</v>
      </c>
      <c r="E57" s="23">
        <v>741</v>
      </c>
      <c r="F57" s="69">
        <f t="shared" si="0"/>
        <v>0.95977011494252873</v>
      </c>
      <c r="G57" s="70">
        <f t="shared" si="1"/>
        <v>0.96108949416342415</v>
      </c>
    </row>
    <row r="58" spans="1:7" x14ac:dyDescent="0.2">
      <c r="A58" s="80" t="s">
        <v>55</v>
      </c>
      <c r="B58" s="23">
        <v>1056</v>
      </c>
      <c r="C58" s="23">
        <v>683</v>
      </c>
      <c r="D58" s="23">
        <v>1011</v>
      </c>
      <c r="E58" s="23">
        <v>653</v>
      </c>
      <c r="F58" s="69">
        <f t="shared" si="0"/>
        <v>0.95738636363636365</v>
      </c>
      <c r="G58" s="70">
        <f t="shared" si="1"/>
        <v>0.95607613469985364</v>
      </c>
    </row>
    <row r="59" spans="1:7" x14ac:dyDescent="0.2">
      <c r="A59" s="80" t="s">
        <v>56</v>
      </c>
      <c r="B59" s="23">
        <v>162</v>
      </c>
      <c r="C59" s="23">
        <v>88</v>
      </c>
      <c r="D59" s="23">
        <v>158</v>
      </c>
      <c r="E59" s="23">
        <v>88</v>
      </c>
      <c r="F59" s="69">
        <f t="shared" si="0"/>
        <v>0.97530864197530864</v>
      </c>
      <c r="G59" s="70">
        <f t="shared" si="1"/>
        <v>1</v>
      </c>
    </row>
    <row r="60" spans="1:7" x14ac:dyDescent="0.2">
      <c r="A60" s="80" t="s">
        <v>83</v>
      </c>
      <c r="B60" s="23">
        <v>2425</v>
      </c>
      <c r="C60" s="23">
        <v>1732</v>
      </c>
      <c r="D60" s="23">
        <v>2425</v>
      </c>
      <c r="E60" s="23">
        <v>1732</v>
      </c>
      <c r="F60" s="69">
        <f t="shared" si="0"/>
        <v>1</v>
      </c>
      <c r="G60" s="70">
        <f t="shared" si="1"/>
        <v>1</v>
      </c>
    </row>
    <row r="61" spans="1:7" x14ac:dyDescent="0.2">
      <c r="A61" s="80" t="s">
        <v>55</v>
      </c>
      <c r="B61" s="23">
        <v>2196</v>
      </c>
      <c r="C61" s="23">
        <v>1585</v>
      </c>
      <c r="D61" s="23">
        <v>2196</v>
      </c>
      <c r="E61" s="23">
        <v>1585</v>
      </c>
      <c r="F61" s="69">
        <f t="shared" si="0"/>
        <v>1</v>
      </c>
      <c r="G61" s="70">
        <f t="shared" si="1"/>
        <v>1</v>
      </c>
    </row>
    <row r="62" spans="1:7" x14ac:dyDescent="0.2">
      <c r="A62" s="80" t="s">
        <v>56</v>
      </c>
      <c r="B62" s="23">
        <v>229</v>
      </c>
      <c r="C62" s="23">
        <v>147</v>
      </c>
      <c r="D62" s="23">
        <v>229</v>
      </c>
      <c r="E62" s="23">
        <v>147</v>
      </c>
      <c r="F62" s="69">
        <f t="shared" si="0"/>
        <v>1</v>
      </c>
      <c r="G62" s="70">
        <f t="shared" si="1"/>
        <v>1</v>
      </c>
    </row>
    <row r="63" spans="1:7" x14ac:dyDescent="0.2">
      <c r="A63" s="80" t="s">
        <v>84</v>
      </c>
      <c r="B63" s="23">
        <v>1450</v>
      </c>
      <c r="C63" s="23">
        <v>987</v>
      </c>
      <c r="D63" s="23">
        <v>1429</v>
      </c>
      <c r="E63" s="23">
        <v>973</v>
      </c>
      <c r="F63" s="69">
        <f t="shared" si="0"/>
        <v>0.98551724137931029</v>
      </c>
      <c r="G63" s="70">
        <f t="shared" si="1"/>
        <v>0.98581560283687941</v>
      </c>
    </row>
    <row r="64" spans="1:7" x14ac:dyDescent="0.2">
      <c r="A64" s="80" t="s">
        <v>55</v>
      </c>
      <c r="B64" s="23">
        <v>1302</v>
      </c>
      <c r="C64" s="23">
        <v>894</v>
      </c>
      <c r="D64" s="23">
        <v>1289</v>
      </c>
      <c r="E64" s="23">
        <v>883</v>
      </c>
      <c r="F64" s="69">
        <f t="shared" si="0"/>
        <v>0.99001536098310294</v>
      </c>
      <c r="G64" s="70">
        <f t="shared" si="1"/>
        <v>0.98769574944071592</v>
      </c>
    </row>
    <row r="65" spans="1:7" x14ac:dyDescent="0.2">
      <c r="A65" s="80" t="s">
        <v>56</v>
      </c>
      <c r="B65" s="23">
        <v>148</v>
      </c>
      <c r="C65" s="23">
        <v>93</v>
      </c>
      <c r="D65" s="23">
        <v>140</v>
      </c>
      <c r="E65" s="23">
        <v>90</v>
      </c>
      <c r="F65" s="69">
        <f t="shared" si="0"/>
        <v>0.94594594594594594</v>
      </c>
      <c r="G65" s="70">
        <f t="shared" si="1"/>
        <v>0.967741935483871</v>
      </c>
    </row>
    <row r="66" spans="1:7" x14ac:dyDescent="0.2">
      <c r="A66" s="80" t="s">
        <v>85</v>
      </c>
      <c r="B66" s="23">
        <v>2127</v>
      </c>
      <c r="C66" s="23">
        <v>1439</v>
      </c>
      <c r="D66" s="23">
        <v>2126</v>
      </c>
      <c r="E66" s="23">
        <v>1439</v>
      </c>
      <c r="F66" s="69">
        <f t="shared" si="0"/>
        <v>0.99952985425481899</v>
      </c>
      <c r="G66" s="70">
        <f t="shared" si="1"/>
        <v>1</v>
      </c>
    </row>
    <row r="67" spans="1:7" x14ac:dyDescent="0.2">
      <c r="A67" s="80" t="s">
        <v>55</v>
      </c>
      <c r="B67" s="23">
        <v>1982</v>
      </c>
      <c r="C67" s="23">
        <v>1336</v>
      </c>
      <c r="D67" s="23">
        <v>1981</v>
      </c>
      <c r="E67" s="23">
        <v>1336</v>
      </c>
      <c r="F67" s="69">
        <f t="shared" si="0"/>
        <v>0.99949545913218973</v>
      </c>
      <c r="G67" s="70">
        <f t="shared" si="1"/>
        <v>1</v>
      </c>
    </row>
    <row r="68" spans="1:7" x14ac:dyDescent="0.2">
      <c r="A68" s="80" t="s">
        <v>56</v>
      </c>
      <c r="B68" s="23">
        <v>145</v>
      </c>
      <c r="C68" s="23">
        <v>103</v>
      </c>
      <c r="D68" s="23">
        <v>145</v>
      </c>
      <c r="E68" s="23">
        <v>103</v>
      </c>
      <c r="F68" s="69">
        <f t="shared" si="0"/>
        <v>1</v>
      </c>
      <c r="G68" s="70">
        <f t="shared" si="1"/>
        <v>1</v>
      </c>
    </row>
    <row r="69" spans="1:7" x14ac:dyDescent="0.2">
      <c r="A69" s="80" t="s">
        <v>86</v>
      </c>
      <c r="B69" s="23">
        <v>1154</v>
      </c>
      <c r="C69" s="23">
        <v>745</v>
      </c>
      <c r="D69" s="23">
        <v>1138</v>
      </c>
      <c r="E69" s="23">
        <v>673</v>
      </c>
      <c r="F69" s="69">
        <f t="shared" si="0"/>
        <v>0.98613518197573657</v>
      </c>
      <c r="G69" s="70">
        <f t="shared" si="1"/>
        <v>0.90335570469798654</v>
      </c>
    </row>
    <row r="70" spans="1:7" x14ac:dyDescent="0.2">
      <c r="A70" s="80" t="s">
        <v>55</v>
      </c>
      <c r="B70" s="23">
        <v>1025</v>
      </c>
      <c r="C70" s="23">
        <v>666</v>
      </c>
      <c r="D70" s="23">
        <v>1011</v>
      </c>
      <c r="E70" s="23">
        <v>596</v>
      </c>
      <c r="F70" s="69">
        <f t="shared" si="0"/>
        <v>0.98634146341463413</v>
      </c>
      <c r="G70" s="70">
        <f t="shared" si="1"/>
        <v>0.89489489489489493</v>
      </c>
    </row>
    <row r="71" spans="1:7" x14ac:dyDescent="0.2">
      <c r="A71" s="80" t="s">
        <v>56</v>
      </c>
      <c r="B71" s="23">
        <v>129</v>
      </c>
      <c r="C71" s="23">
        <v>79</v>
      </c>
      <c r="D71" s="23">
        <v>127</v>
      </c>
      <c r="E71" s="23">
        <v>77</v>
      </c>
      <c r="F71" s="69">
        <f t="shared" si="0"/>
        <v>0.98449612403100772</v>
      </c>
      <c r="G71" s="70">
        <f t="shared" si="1"/>
        <v>0.97468354430379744</v>
      </c>
    </row>
    <row r="72" spans="1:7" s="60" customFormat="1" x14ac:dyDescent="0.2">
      <c r="A72" s="81" t="s">
        <v>87</v>
      </c>
      <c r="B72" s="27">
        <v>7255</v>
      </c>
      <c r="C72" s="27">
        <v>5219</v>
      </c>
      <c r="D72" s="27">
        <v>7234</v>
      </c>
      <c r="E72" s="27">
        <v>5208</v>
      </c>
      <c r="F72" s="75">
        <f t="shared" ref="F72:F135" si="2">D72/B72</f>
        <v>0.99710544452102001</v>
      </c>
      <c r="G72" s="76">
        <f t="shared" ref="G72:G135" si="3">E72/C72</f>
        <v>0.99789231653573485</v>
      </c>
    </row>
    <row r="73" spans="1:7" x14ac:dyDescent="0.2">
      <c r="A73" s="80" t="s">
        <v>55</v>
      </c>
      <c r="B73" s="23">
        <v>6656</v>
      </c>
      <c r="C73" s="23">
        <v>4815</v>
      </c>
      <c r="D73" s="23">
        <v>6636</v>
      </c>
      <c r="E73" s="23">
        <v>4806</v>
      </c>
      <c r="F73" s="69">
        <f t="shared" si="2"/>
        <v>0.99699519230769229</v>
      </c>
      <c r="G73" s="70">
        <f t="shared" si="3"/>
        <v>0.9981308411214953</v>
      </c>
    </row>
    <row r="74" spans="1:7" x14ac:dyDescent="0.2">
      <c r="A74" s="80" t="s">
        <v>56</v>
      </c>
      <c r="B74" s="23">
        <v>599</v>
      </c>
      <c r="C74" s="23">
        <v>404</v>
      </c>
      <c r="D74" s="23">
        <v>598</v>
      </c>
      <c r="E74" s="23">
        <v>402</v>
      </c>
      <c r="F74" s="69">
        <f t="shared" si="2"/>
        <v>0.998330550918197</v>
      </c>
      <c r="G74" s="70">
        <f t="shared" si="3"/>
        <v>0.99504950495049505</v>
      </c>
    </row>
    <row r="75" spans="1:7" x14ac:dyDescent="0.2">
      <c r="A75" s="80" t="s">
        <v>88</v>
      </c>
      <c r="B75" s="23">
        <v>884</v>
      </c>
      <c r="C75" s="23">
        <v>623</v>
      </c>
      <c r="D75" s="23">
        <v>876</v>
      </c>
      <c r="E75" s="23">
        <v>619</v>
      </c>
      <c r="F75" s="69">
        <f t="shared" si="2"/>
        <v>0.99095022624434392</v>
      </c>
      <c r="G75" s="70">
        <f t="shared" si="3"/>
        <v>0.9935794542536116</v>
      </c>
    </row>
    <row r="76" spans="1:7" x14ac:dyDescent="0.2">
      <c r="A76" s="80" t="s">
        <v>55</v>
      </c>
      <c r="B76" s="23">
        <v>864</v>
      </c>
      <c r="C76" s="23">
        <v>607</v>
      </c>
      <c r="D76" s="23">
        <v>856</v>
      </c>
      <c r="E76" s="23">
        <v>603</v>
      </c>
      <c r="F76" s="69">
        <f t="shared" si="2"/>
        <v>0.9907407407407407</v>
      </c>
      <c r="G76" s="70">
        <f t="shared" si="3"/>
        <v>0.99341021416803954</v>
      </c>
    </row>
    <row r="77" spans="1:7" x14ac:dyDescent="0.2">
      <c r="A77" s="80" t="s">
        <v>56</v>
      </c>
      <c r="B77" s="23">
        <v>20</v>
      </c>
      <c r="C77" s="23">
        <v>16</v>
      </c>
      <c r="D77" s="23">
        <v>20</v>
      </c>
      <c r="E77" s="23">
        <v>16</v>
      </c>
      <c r="F77" s="69">
        <f t="shared" si="2"/>
        <v>1</v>
      </c>
      <c r="G77" s="70">
        <f t="shared" si="3"/>
        <v>1</v>
      </c>
    </row>
    <row r="78" spans="1:7" x14ac:dyDescent="0.2">
      <c r="A78" s="80" t="s">
        <v>89</v>
      </c>
      <c r="B78" s="23">
        <v>1283</v>
      </c>
      <c r="C78" s="23">
        <v>821</v>
      </c>
      <c r="D78" s="23">
        <v>1283</v>
      </c>
      <c r="E78" s="23">
        <v>821</v>
      </c>
      <c r="F78" s="69">
        <f t="shared" si="2"/>
        <v>1</v>
      </c>
      <c r="G78" s="70">
        <f t="shared" si="3"/>
        <v>1</v>
      </c>
    </row>
    <row r="79" spans="1:7" x14ac:dyDescent="0.2">
      <c r="A79" s="80" t="s">
        <v>55</v>
      </c>
      <c r="B79" s="23">
        <v>1159</v>
      </c>
      <c r="C79" s="23">
        <v>758</v>
      </c>
      <c r="D79" s="23">
        <v>1159</v>
      </c>
      <c r="E79" s="23">
        <v>758</v>
      </c>
      <c r="F79" s="69">
        <f t="shared" si="2"/>
        <v>1</v>
      </c>
      <c r="G79" s="70">
        <f t="shared" si="3"/>
        <v>1</v>
      </c>
    </row>
    <row r="80" spans="1:7" x14ac:dyDescent="0.2">
      <c r="A80" s="80" t="s">
        <v>56</v>
      </c>
      <c r="B80" s="23">
        <v>124</v>
      </c>
      <c r="C80" s="23">
        <v>63</v>
      </c>
      <c r="D80" s="23">
        <v>124</v>
      </c>
      <c r="E80" s="23">
        <v>63</v>
      </c>
      <c r="F80" s="69">
        <f t="shared" si="2"/>
        <v>1</v>
      </c>
      <c r="G80" s="70">
        <f t="shared" si="3"/>
        <v>1</v>
      </c>
    </row>
    <row r="81" spans="1:7" x14ac:dyDescent="0.2">
      <c r="A81" s="80" t="s">
        <v>90</v>
      </c>
      <c r="B81" s="23">
        <v>2103</v>
      </c>
      <c r="C81" s="23">
        <v>1665</v>
      </c>
      <c r="D81" s="23">
        <v>2100</v>
      </c>
      <c r="E81" s="23">
        <v>1664</v>
      </c>
      <c r="F81" s="69">
        <f t="shared" si="2"/>
        <v>0.99857346647646217</v>
      </c>
      <c r="G81" s="70">
        <f t="shared" si="3"/>
        <v>0.99939939939939937</v>
      </c>
    </row>
    <row r="82" spans="1:7" x14ac:dyDescent="0.2">
      <c r="A82" s="80" t="s">
        <v>55</v>
      </c>
      <c r="B82" s="23">
        <v>1832</v>
      </c>
      <c r="C82" s="23">
        <v>1464</v>
      </c>
      <c r="D82" s="23">
        <v>1829</v>
      </c>
      <c r="E82" s="23">
        <v>1463</v>
      </c>
      <c r="F82" s="69">
        <f t="shared" si="2"/>
        <v>0.9983624454148472</v>
      </c>
      <c r="G82" s="70">
        <f t="shared" si="3"/>
        <v>0.99931693989071035</v>
      </c>
    </row>
    <row r="83" spans="1:7" x14ac:dyDescent="0.2">
      <c r="A83" s="80" t="s">
        <v>56</v>
      </c>
      <c r="B83" s="23">
        <v>271</v>
      </c>
      <c r="C83" s="23">
        <v>201</v>
      </c>
      <c r="D83" s="23">
        <v>271</v>
      </c>
      <c r="E83" s="23">
        <v>201</v>
      </c>
      <c r="F83" s="69">
        <f t="shared" si="2"/>
        <v>1</v>
      </c>
      <c r="G83" s="70">
        <f t="shared" si="3"/>
        <v>1</v>
      </c>
    </row>
    <row r="84" spans="1:7" x14ac:dyDescent="0.2">
      <c r="A84" s="80" t="s">
        <v>91</v>
      </c>
      <c r="B84" s="23">
        <v>1595</v>
      </c>
      <c r="C84" s="23">
        <v>1199</v>
      </c>
      <c r="D84" s="23">
        <v>1586</v>
      </c>
      <c r="E84" s="23">
        <v>1193</v>
      </c>
      <c r="F84" s="69">
        <f t="shared" si="2"/>
        <v>0.99435736677115982</v>
      </c>
      <c r="G84" s="70">
        <f t="shared" si="3"/>
        <v>0.99499582985821522</v>
      </c>
    </row>
    <row r="85" spans="1:7" x14ac:dyDescent="0.2">
      <c r="A85" s="80" t="s">
        <v>55</v>
      </c>
      <c r="B85" s="23">
        <v>1507</v>
      </c>
      <c r="C85" s="23">
        <v>1136</v>
      </c>
      <c r="D85" s="23">
        <v>1499</v>
      </c>
      <c r="E85" s="23">
        <v>1132</v>
      </c>
      <c r="F85" s="69">
        <f t="shared" si="2"/>
        <v>0.99469143994691445</v>
      </c>
      <c r="G85" s="70">
        <f t="shared" si="3"/>
        <v>0.99647887323943662</v>
      </c>
    </row>
    <row r="86" spans="1:7" x14ac:dyDescent="0.2">
      <c r="A86" s="80" t="s">
        <v>56</v>
      </c>
      <c r="B86" s="23">
        <v>88</v>
      </c>
      <c r="C86" s="23">
        <v>63</v>
      </c>
      <c r="D86" s="23">
        <v>87</v>
      </c>
      <c r="E86" s="23">
        <v>61</v>
      </c>
      <c r="F86" s="69">
        <f t="shared" si="2"/>
        <v>0.98863636363636365</v>
      </c>
      <c r="G86" s="70">
        <f t="shared" si="3"/>
        <v>0.96825396825396826</v>
      </c>
    </row>
    <row r="87" spans="1:7" x14ac:dyDescent="0.2">
      <c r="A87" s="80" t="s">
        <v>92</v>
      </c>
      <c r="B87" s="23">
        <v>584</v>
      </c>
      <c r="C87" s="23">
        <v>391</v>
      </c>
      <c r="D87" s="23">
        <v>584</v>
      </c>
      <c r="E87" s="23">
        <v>391</v>
      </c>
      <c r="F87" s="69">
        <f t="shared" si="2"/>
        <v>1</v>
      </c>
      <c r="G87" s="70">
        <f t="shared" si="3"/>
        <v>1</v>
      </c>
    </row>
    <row r="88" spans="1:7" x14ac:dyDescent="0.2">
      <c r="A88" s="80" t="s">
        <v>55</v>
      </c>
      <c r="B88" s="23">
        <v>548</v>
      </c>
      <c r="C88" s="23">
        <v>369</v>
      </c>
      <c r="D88" s="23">
        <v>548</v>
      </c>
      <c r="E88" s="23">
        <v>369</v>
      </c>
      <c r="F88" s="69">
        <f t="shared" si="2"/>
        <v>1</v>
      </c>
      <c r="G88" s="70">
        <f t="shared" si="3"/>
        <v>1</v>
      </c>
    </row>
    <row r="89" spans="1:7" x14ac:dyDescent="0.2">
      <c r="A89" s="80" t="s">
        <v>56</v>
      </c>
      <c r="B89" s="23">
        <v>36</v>
      </c>
      <c r="C89" s="23">
        <v>22</v>
      </c>
      <c r="D89" s="23">
        <v>36</v>
      </c>
      <c r="E89" s="23">
        <v>22</v>
      </c>
      <c r="F89" s="69">
        <f t="shared" si="2"/>
        <v>1</v>
      </c>
      <c r="G89" s="70">
        <f t="shared" si="3"/>
        <v>1</v>
      </c>
    </row>
    <row r="90" spans="1:7" x14ac:dyDescent="0.2">
      <c r="A90" s="80" t="s">
        <v>93</v>
      </c>
      <c r="B90" s="23">
        <v>806</v>
      </c>
      <c r="C90" s="23">
        <v>520</v>
      </c>
      <c r="D90" s="23">
        <v>805</v>
      </c>
      <c r="E90" s="23">
        <v>520</v>
      </c>
      <c r="F90" s="69">
        <f t="shared" si="2"/>
        <v>0.99875930521091816</v>
      </c>
      <c r="G90" s="70">
        <f t="shared" si="3"/>
        <v>1</v>
      </c>
    </row>
    <row r="91" spans="1:7" x14ac:dyDescent="0.2">
      <c r="A91" s="80" t="s">
        <v>55</v>
      </c>
      <c r="B91" s="23">
        <v>746</v>
      </c>
      <c r="C91" s="23">
        <v>481</v>
      </c>
      <c r="D91" s="23">
        <v>745</v>
      </c>
      <c r="E91" s="23">
        <v>481</v>
      </c>
      <c r="F91" s="69">
        <f t="shared" si="2"/>
        <v>0.99865951742627346</v>
      </c>
      <c r="G91" s="70">
        <f t="shared" si="3"/>
        <v>1</v>
      </c>
    </row>
    <row r="92" spans="1:7" x14ac:dyDescent="0.2">
      <c r="A92" s="80" t="s">
        <v>56</v>
      </c>
      <c r="B92" s="23">
        <v>60</v>
      </c>
      <c r="C92" s="23">
        <v>39</v>
      </c>
      <c r="D92" s="23">
        <v>60</v>
      </c>
      <c r="E92" s="23">
        <v>39</v>
      </c>
      <c r="F92" s="69">
        <f t="shared" si="2"/>
        <v>1</v>
      </c>
      <c r="G92" s="70">
        <f t="shared" si="3"/>
        <v>1</v>
      </c>
    </row>
    <row r="93" spans="1:7" s="60" customFormat="1" x14ac:dyDescent="0.2">
      <c r="A93" s="81" t="s">
        <v>94</v>
      </c>
      <c r="B93" s="27">
        <v>5188</v>
      </c>
      <c r="C93" s="27">
        <v>3967</v>
      </c>
      <c r="D93" s="27">
        <v>5169</v>
      </c>
      <c r="E93" s="27">
        <v>3955</v>
      </c>
      <c r="F93" s="75">
        <f t="shared" si="2"/>
        <v>0.99633770239013109</v>
      </c>
      <c r="G93" s="76">
        <f t="shared" si="3"/>
        <v>0.99697504411394</v>
      </c>
    </row>
    <row r="94" spans="1:7" x14ac:dyDescent="0.2">
      <c r="A94" s="80" t="s">
        <v>55</v>
      </c>
      <c r="B94" s="23">
        <v>4981</v>
      </c>
      <c r="C94" s="23">
        <v>3819</v>
      </c>
      <c r="D94" s="23">
        <v>4966</v>
      </c>
      <c r="E94" s="23">
        <v>3809</v>
      </c>
      <c r="F94" s="69">
        <f t="shared" si="2"/>
        <v>0.99698855651475604</v>
      </c>
      <c r="G94" s="70">
        <f t="shared" si="3"/>
        <v>0.99738151348520554</v>
      </c>
    </row>
    <row r="95" spans="1:7" x14ac:dyDescent="0.2">
      <c r="A95" s="80" t="s">
        <v>56</v>
      </c>
      <c r="B95" s="23">
        <v>207</v>
      </c>
      <c r="C95" s="23">
        <v>148</v>
      </c>
      <c r="D95" s="23">
        <v>203</v>
      </c>
      <c r="E95" s="23">
        <v>146</v>
      </c>
      <c r="F95" s="69">
        <f t="shared" si="2"/>
        <v>0.98067632850241548</v>
      </c>
      <c r="G95" s="70">
        <f t="shared" si="3"/>
        <v>0.98648648648648651</v>
      </c>
    </row>
    <row r="96" spans="1:7" x14ac:dyDescent="0.2">
      <c r="A96" s="80" t="s">
        <v>95</v>
      </c>
      <c r="B96" s="23">
        <v>337</v>
      </c>
      <c r="C96" s="23">
        <v>241</v>
      </c>
      <c r="D96" s="23">
        <v>333</v>
      </c>
      <c r="E96" s="23">
        <v>239</v>
      </c>
      <c r="F96" s="69">
        <f t="shared" si="2"/>
        <v>0.98813056379821962</v>
      </c>
      <c r="G96" s="70">
        <f t="shared" si="3"/>
        <v>0.99170124481327804</v>
      </c>
    </row>
    <row r="97" spans="1:7" x14ac:dyDescent="0.2">
      <c r="A97" s="80" t="s">
        <v>55</v>
      </c>
      <c r="B97" s="23">
        <v>130</v>
      </c>
      <c r="C97" s="23">
        <v>93</v>
      </c>
      <c r="D97" s="23">
        <v>130</v>
      </c>
      <c r="E97" s="23">
        <v>93</v>
      </c>
      <c r="F97" s="69">
        <f t="shared" si="2"/>
        <v>1</v>
      </c>
      <c r="G97" s="70">
        <f t="shared" si="3"/>
        <v>1</v>
      </c>
    </row>
    <row r="98" spans="1:7" x14ac:dyDescent="0.2">
      <c r="A98" s="80" t="s">
        <v>56</v>
      </c>
      <c r="B98" s="23">
        <v>207</v>
      </c>
      <c r="C98" s="23">
        <v>148</v>
      </c>
      <c r="D98" s="23">
        <v>203</v>
      </c>
      <c r="E98" s="23">
        <v>146</v>
      </c>
      <c r="F98" s="69">
        <f t="shared" si="2"/>
        <v>0.98067632850241548</v>
      </c>
      <c r="G98" s="70">
        <f t="shared" si="3"/>
        <v>0.98648648648648651</v>
      </c>
    </row>
    <row r="99" spans="1:7" x14ac:dyDescent="0.2">
      <c r="A99" s="80" t="s">
        <v>96</v>
      </c>
      <c r="B99" s="23">
        <v>4851</v>
      </c>
      <c r="C99" s="23">
        <v>3726</v>
      </c>
      <c r="D99" s="23">
        <v>4836</v>
      </c>
      <c r="E99" s="23">
        <v>3716</v>
      </c>
      <c r="F99" s="69">
        <f t="shared" si="2"/>
        <v>0.99690785405071114</v>
      </c>
      <c r="G99" s="70">
        <f t="shared" si="3"/>
        <v>0.99731615673644658</v>
      </c>
    </row>
    <row r="100" spans="1:7" x14ac:dyDescent="0.2">
      <c r="A100" s="80" t="s">
        <v>55</v>
      </c>
      <c r="B100" s="23">
        <v>4851</v>
      </c>
      <c r="C100" s="23">
        <v>3726</v>
      </c>
      <c r="D100" s="23">
        <v>4836</v>
      </c>
      <c r="E100" s="23">
        <v>3716</v>
      </c>
      <c r="F100" s="69">
        <f t="shared" si="2"/>
        <v>0.99690785405071114</v>
      </c>
      <c r="G100" s="70">
        <f t="shared" si="3"/>
        <v>0.99731615673644658</v>
      </c>
    </row>
    <row r="101" spans="1:7" s="60" customFormat="1" x14ac:dyDescent="0.2">
      <c r="A101" s="81" t="s">
        <v>97</v>
      </c>
      <c r="B101" s="27">
        <v>8156</v>
      </c>
      <c r="C101" s="27">
        <v>5513</v>
      </c>
      <c r="D101" s="27">
        <v>8087</v>
      </c>
      <c r="E101" s="27">
        <v>5461</v>
      </c>
      <c r="F101" s="75">
        <f t="shared" si="2"/>
        <v>0.99153997057381071</v>
      </c>
      <c r="G101" s="76">
        <f t="shared" si="3"/>
        <v>0.99056774895701072</v>
      </c>
    </row>
    <row r="102" spans="1:7" x14ac:dyDescent="0.2">
      <c r="A102" s="80" t="s">
        <v>55</v>
      </c>
      <c r="B102" s="23">
        <v>7372</v>
      </c>
      <c r="C102" s="23">
        <v>5013</v>
      </c>
      <c r="D102" s="23">
        <v>7305</v>
      </c>
      <c r="E102" s="23">
        <v>4962</v>
      </c>
      <c r="F102" s="69">
        <f t="shared" si="2"/>
        <v>0.99091155724362456</v>
      </c>
      <c r="G102" s="70">
        <f t="shared" si="3"/>
        <v>0.98982645122681034</v>
      </c>
    </row>
    <row r="103" spans="1:7" x14ac:dyDescent="0.2">
      <c r="A103" s="80" t="s">
        <v>56</v>
      </c>
      <c r="B103" s="23">
        <v>784</v>
      </c>
      <c r="C103" s="23">
        <v>500</v>
      </c>
      <c r="D103" s="23">
        <v>782</v>
      </c>
      <c r="E103" s="23">
        <v>499</v>
      </c>
      <c r="F103" s="69">
        <f t="shared" si="2"/>
        <v>0.99744897959183676</v>
      </c>
      <c r="G103" s="70">
        <f t="shared" si="3"/>
        <v>0.998</v>
      </c>
    </row>
    <row r="104" spans="1:7" x14ac:dyDescent="0.2">
      <c r="A104" s="80" t="s">
        <v>98</v>
      </c>
      <c r="B104" s="23">
        <v>1852</v>
      </c>
      <c r="C104" s="23">
        <v>1231</v>
      </c>
      <c r="D104" s="23">
        <v>1846</v>
      </c>
      <c r="E104" s="23">
        <v>1230</v>
      </c>
      <c r="F104" s="69">
        <f t="shared" si="2"/>
        <v>0.9967602591792657</v>
      </c>
      <c r="G104" s="70">
        <f t="shared" si="3"/>
        <v>0.99918765231519091</v>
      </c>
    </row>
    <row r="105" spans="1:7" x14ac:dyDescent="0.2">
      <c r="A105" s="80" t="s">
        <v>55</v>
      </c>
      <c r="B105" s="23">
        <v>1714</v>
      </c>
      <c r="C105" s="23">
        <v>1140</v>
      </c>
      <c r="D105" s="23">
        <v>1708</v>
      </c>
      <c r="E105" s="23">
        <v>1139</v>
      </c>
      <c r="F105" s="69">
        <f t="shared" si="2"/>
        <v>0.9964994165694282</v>
      </c>
      <c r="G105" s="70">
        <f t="shared" si="3"/>
        <v>0.99912280701754386</v>
      </c>
    </row>
    <row r="106" spans="1:7" x14ac:dyDescent="0.2">
      <c r="A106" s="80" t="s">
        <v>56</v>
      </c>
      <c r="B106" s="23">
        <v>138</v>
      </c>
      <c r="C106" s="23">
        <v>91</v>
      </c>
      <c r="D106" s="23">
        <v>138</v>
      </c>
      <c r="E106" s="23">
        <v>91</v>
      </c>
      <c r="F106" s="69">
        <f t="shared" si="2"/>
        <v>1</v>
      </c>
      <c r="G106" s="70">
        <f t="shared" si="3"/>
        <v>1</v>
      </c>
    </row>
    <row r="107" spans="1:7" x14ac:dyDescent="0.2">
      <c r="A107" s="80" t="s">
        <v>99</v>
      </c>
      <c r="B107" s="23">
        <v>757</v>
      </c>
      <c r="C107" s="23">
        <v>511</v>
      </c>
      <c r="D107" s="23">
        <v>756</v>
      </c>
      <c r="E107" s="23">
        <v>511</v>
      </c>
      <c r="F107" s="69">
        <f t="shared" si="2"/>
        <v>0.99867899603698806</v>
      </c>
      <c r="G107" s="70">
        <f t="shared" si="3"/>
        <v>1</v>
      </c>
    </row>
    <row r="108" spans="1:7" x14ac:dyDescent="0.2">
      <c r="A108" s="80" t="s">
        <v>55</v>
      </c>
      <c r="B108" s="23">
        <v>682</v>
      </c>
      <c r="C108" s="23">
        <v>461</v>
      </c>
      <c r="D108" s="23">
        <v>681</v>
      </c>
      <c r="E108" s="23">
        <v>461</v>
      </c>
      <c r="F108" s="69">
        <f t="shared" si="2"/>
        <v>0.99853372434017595</v>
      </c>
      <c r="G108" s="70">
        <f t="shared" si="3"/>
        <v>1</v>
      </c>
    </row>
    <row r="109" spans="1:7" x14ac:dyDescent="0.2">
      <c r="A109" s="80" t="s">
        <v>56</v>
      </c>
      <c r="B109" s="23">
        <v>75</v>
      </c>
      <c r="C109" s="23">
        <v>50</v>
      </c>
      <c r="D109" s="23">
        <v>75</v>
      </c>
      <c r="E109" s="23">
        <v>50</v>
      </c>
      <c r="F109" s="69">
        <f t="shared" si="2"/>
        <v>1</v>
      </c>
      <c r="G109" s="70">
        <f t="shared" si="3"/>
        <v>1</v>
      </c>
    </row>
    <row r="110" spans="1:7" x14ac:dyDescent="0.2">
      <c r="A110" s="80" t="s">
        <v>100</v>
      </c>
      <c r="B110" s="23">
        <v>1321</v>
      </c>
      <c r="C110" s="23">
        <v>876</v>
      </c>
      <c r="D110" s="23">
        <v>1316</v>
      </c>
      <c r="E110" s="23">
        <v>874</v>
      </c>
      <c r="F110" s="69">
        <f t="shared" si="2"/>
        <v>0.99621498864496594</v>
      </c>
      <c r="G110" s="70">
        <f t="shared" si="3"/>
        <v>0.99771689497716898</v>
      </c>
    </row>
    <row r="111" spans="1:7" x14ac:dyDescent="0.2">
      <c r="A111" s="80" t="s">
        <v>55</v>
      </c>
      <c r="B111" s="23">
        <v>1180</v>
      </c>
      <c r="C111" s="23">
        <v>782</v>
      </c>
      <c r="D111" s="23">
        <v>1175</v>
      </c>
      <c r="E111" s="23">
        <v>780</v>
      </c>
      <c r="F111" s="69">
        <f t="shared" si="2"/>
        <v>0.99576271186440679</v>
      </c>
      <c r="G111" s="70">
        <f t="shared" si="3"/>
        <v>0.99744245524296671</v>
      </c>
    </row>
    <row r="112" spans="1:7" x14ac:dyDescent="0.2">
      <c r="A112" s="80" t="s">
        <v>56</v>
      </c>
      <c r="B112" s="23">
        <v>141</v>
      </c>
      <c r="C112" s="23">
        <v>94</v>
      </c>
      <c r="D112" s="23">
        <v>141</v>
      </c>
      <c r="E112" s="23">
        <v>94</v>
      </c>
      <c r="F112" s="69">
        <f t="shared" si="2"/>
        <v>1</v>
      </c>
      <c r="G112" s="70">
        <f t="shared" si="3"/>
        <v>1</v>
      </c>
    </row>
    <row r="113" spans="1:7" x14ac:dyDescent="0.2">
      <c r="A113" s="80" t="s">
        <v>101</v>
      </c>
      <c r="B113" s="23">
        <v>447</v>
      </c>
      <c r="C113" s="23">
        <v>317</v>
      </c>
      <c r="D113" s="23">
        <v>447</v>
      </c>
      <c r="E113" s="23">
        <v>317</v>
      </c>
      <c r="F113" s="69">
        <f t="shared" si="2"/>
        <v>1</v>
      </c>
      <c r="G113" s="70">
        <f t="shared" si="3"/>
        <v>1</v>
      </c>
    </row>
    <row r="114" spans="1:7" x14ac:dyDescent="0.2">
      <c r="A114" s="80" t="s">
        <v>55</v>
      </c>
      <c r="B114" s="23">
        <v>393</v>
      </c>
      <c r="C114" s="23">
        <v>291</v>
      </c>
      <c r="D114" s="23">
        <v>393</v>
      </c>
      <c r="E114" s="23">
        <v>291</v>
      </c>
      <c r="F114" s="69">
        <f t="shared" si="2"/>
        <v>1</v>
      </c>
      <c r="G114" s="70">
        <f t="shared" si="3"/>
        <v>1</v>
      </c>
    </row>
    <row r="115" spans="1:7" x14ac:dyDescent="0.2">
      <c r="A115" s="80" t="s">
        <v>56</v>
      </c>
      <c r="B115" s="23">
        <v>54</v>
      </c>
      <c r="C115" s="23">
        <v>26</v>
      </c>
      <c r="D115" s="23">
        <v>54</v>
      </c>
      <c r="E115" s="23">
        <v>26</v>
      </c>
      <c r="F115" s="69">
        <f t="shared" si="2"/>
        <v>1</v>
      </c>
      <c r="G115" s="70">
        <f t="shared" si="3"/>
        <v>1</v>
      </c>
    </row>
    <row r="116" spans="1:7" x14ac:dyDescent="0.2">
      <c r="A116" s="80" t="s">
        <v>102</v>
      </c>
      <c r="B116" s="23">
        <v>668</v>
      </c>
      <c r="C116" s="23">
        <v>460</v>
      </c>
      <c r="D116" s="23">
        <v>655</v>
      </c>
      <c r="E116" s="23">
        <v>441</v>
      </c>
      <c r="F116" s="69">
        <f t="shared" si="2"/>
        <v>0.98053892215568861</v>
      </c>
      <c r="G116" s="70">
        <f t="shared" si="3"/>
        <v>0.95869565217391306</v>
      </c>
    </row>
    <row r="117" spans="1:7" x14ac:dyDescent="0.2">
      <c r="A117" s="80" t="s">
        <v>55</v>
      </c>
      <c r="B117" s="23">
        <v>616</v>
      </c>
      <c r="C117" s="23">
        <v>430</v>
      </c>
      <c r="D117" s="23">
        <v>605</v>
      </c>
      <c r="E117" s="23">
        <v>412</v>
      </c>
      <c r="F117" s="69">
        <f t="shared" si="2"/>
        <v>0.9821428571428571</v>
      </c>
      <c r="G117" s="70">
        <f t="shared" si="3"/>
        <v>0.95813953488372094</v>
      </c>
    </row>
    <row r="118" spans="1:7" x14ac:dyDescent="0.2">
      <c r="A118" s="80" t="s">
        <v>56</v>
      </c>
      <c r="B118" s="23">
        <v>52</v>
      </c>
      <c r="C118" s="23">
        <v>30</v>
      </c>
      <c r="D118" s="23">
        <v>50</v>
      </c>
      <c r="E118" s="23">
        <v>29</v>
      </c>
      <c r="F118" s="69">
        <f t="shared" si="2"/>
        <v>0.96153846153846156</v>
      </c>
      <c r="G118" s="70">
        <f t="shared" si="3"/>
        <v>0.96666666666666667</v>
      </c>
    </row>
    <row r="119" spans="1:7" x14ac:dyDescent="0.2">
      <c r="A119" s="80" t="s">
        <v>103</v>
      </c>
      <c r="B119" s="23">
        <v>2148</v>
      </c>
      <c r="C119" s="23">
        <v>1539</v>
      </c>
      <c r="D119" s="23">
        <v>2142</v>
      </c>
      <c r="E119" s="23">
        <v>1535</v>
      </c>
      <c r="F119" s="69">
        <f t="shared" si="2"/>
        <v>0.9972067039106145</v>
      </c>
      <c r="G119" s="70">
        <f t="shared" si="3"/>
        <v>0.99740090968161144</v>
      </c>
    </row>
    <row r="120" spans="1:7" x14ac:dyDescent="0.2">
      <c r="A120" s="80" t="s">
        <v>55</v>
      </c>
      <c r="B120" s="23">
        <v>1899</v>
      </c>
      <c r="C120" s="23">
        <v>1369</v>
      </c>
      <c r="D120" s="23">
        <v>1893</v>
      </c>
      <c r="E120" s="23">
        <v>1365</v>
      </c>
      <c r="F120" s="69">
        <f t="shared" si="2"/>
        <v>0.99684044233807267</v>
      </c>
      <c r="G120" s="70">
        <f t="shared" si="3"/>
        <v>0.99707815924032139</v>
      </c>
    </row>
    <row r="121" spans="1:7" x14ac:dyDescent="0.2">
      <c r="A121" s="80" t="s">
        <v>56</v>
      </c>
      <c r="B121" s="23">
        <v>249</v>
      </c>
      <c r="C121" s="23">
        <v>170</v>
      </c>
      <c r="D121" s="23">
        <v>249</v>
      </c>
      <c r="E121" s="23">
        <v>170</v>
      </c>
      <c r="F121" s="69">
        <f t="shared" si="2"/>
        <v>1</v>
      </c>
      <c r="G121" s="70">
        <f t="shared" si="3"/>
        <v>1</v>
      </c>
    </row>
    <row r="122" spans="1:7" x14ac:dyDescent="0.2">
      <c r="A122" s="80" t="s">
        <v>104</v>
      </c>
      <c r="B122" s="23">
        <v>963</v>
      </c>
      <c r="C122" s="23">
        <v>579</v>
      </c>
      <c r="D122" s="23">
        <v>925</v>
      </c>
      <c r="E122" s="23">
        <v>553</v>
      </c>
      <c r="F122" s="69">
        <f t="shared" si="2"/>
        <v>0.96053997923156798</v>
      </c>
      <c r="G122" s="70">
        <f t="shared" si="3"/>
        <v>0.95509499136442144</v>
      </c>
    </row>
    <row r="123" spans="1:7" x14ac:dyDescent="0.2">
      <c r="A123" s="80" t="s">
        <v>55</v>
      </c>
      <c r="B123" s="23">
        <v>888</v>
      </c>
      <c r="C123" s="23">
        <v>540</v>
      </c>
      <c r="D123" s="23">
        <v>850</v>
      </c>
      <c r="E123" s="23">
        <v>514</v>
      </c>
      <c r="F123" s="69">
        <f t="shared" si="2"/>
        <v>0.9572072072072072</v>
      </c>
      <c r="G123" s="70">
        <f t="shared" si="3"/>
        <v>0.95185185185185184</v>
      </c>
    </row>
    <row r="124" spans="1:7" x14ac:dyDescent="0.2">
      <c r="A124" s="80" t="s">
        <v>56</v>
      </c>
      <c r="B124" s="23">
        <v>75</v>
      </c>
      <c r="C124" s="23">
        <v>39</v>
      </c>
      <c r="D124" s="23">
        <v>75</v>
      </c>
      <c r="E124" s="23">
        <v>39</v>
      </c>
      <c r="F124" s="69">
        <f t="shared" si="2"/>
        <v>1</v>
      </c>
      <c r="G124" s="70">
        <f t="shared" si="3"/>
        <v>1</v>
      </c>
    </row>
    <row r="125" spans="1:7" s="60" customFormat="1" x14ac:dyDescent="0.2">
      <c r="A125" s="81" t="s">
        <v>105</v>
      </c>
      <c r="B125" s="27">
        <v>6903</v>
      </c>
      <c r="C125" s="27">
        <v>4538</v>
      </c>
      <c r="D125" s="27">
        <v>6894</v>
      </c>
      <c r="E125" s="27">
        <v>4535</v>
      </c>
      <c r="F125" s="75">
        <f t="shared" si="2"/>
        <v>0.99869621903520212</v>
      </c>
      <c r="G125" s="76">
        <f t="shared" si="3"/>
        <v>0.999338915821948</v>
      </c>
    </row>
    <row r="126" spans="1:7" x14ac:dyDescent="0.2">
      <c r="A126" s="80" t="s">
        <v>55</v>
      </c>
      <c r="B126" s="23">
        <v>6212</v>
      </c>
      <c r="C126" s="23">
        <v>4100</v>
      </c>
      <c r="D126" s="23">
        <v>6205</v>
      </c>
      <c r="E126" s="23">
        <v>4098</v>
      </c>
      <c r="F126" s="69">
        <f t="shared" si="2"/>
        <v>0.99887314874436572</v>
      </c>
      <c r="G126" s="70">
        <f t="shared" si="3"/>
        <v>0.99951219512195122</v>
      </c>
    </row>
    <row r="127" spans="1:7" x14ac:dyDescent="0.2">
      <c r="A127" s="80" t="s">
        <v>56</v>
      </c>
      <c r="B127" s="23">
        <v>691</v>
      </c>
      <c r="C127" s="23">
        <v>438</v>
      </c>
      <c r="D127" s="23">
        <v>689</v>
      </c>
      <c r="E127" s="23">
        <v>437</v>
      </c>
      <c r="F127" s="69">
        <f t="shared" si="2"/>
        <v>0.99710564399421131</v>
      </c>
      <c r="G127" s="70">
        <f t="shared" si="3"/>
        <v>0.99771689497716898</v>
      </c>
    </row>
    <row r="128" spans="1:7" x14ac:dyDescent="0.2">
      <c r="A128" s="80" t="s">
        <v>106</v>
      </c>
      <c r="B128" s="23">
        <v>2139</v>
      </c>
      <c r="C128" s="23">
        <v>1519</v>
      </c>
      <c r="D128" s="23">
        <v>2137</v>
      </c>
      <c r="E128" s="23">
        <v>1518</v>
      </c>
      <c r="F128" s="69">
        <f t="shared" si="2"/>
        <v>0.99906498363721363</v>
      </c>
      <c r="G128" s="70">
        <f t="shared" si="3"/>
        <v>0.99934167215273206</v>
      </c>
    </row>
    <row r="129" spans="1:7" x14ac:dyDescent="0.2">
      <c r="A129" s="80" t="s">
        <v>55</v>
      </c>
      <c r="B129" s="23">
        <v>1884</v>
      </c>
      <c r="C129" s="23">
        <v>1337</v>
      </c>
      <c r="D129" s="23">
        <v>1884</v>
      </c>
      <c r="E129" s="23">
        <v>1337</v>
      </c>
      <c r="F129" s="69">
        <f t="shared" si="2"/>
        <v>1</v>
      </c>
      <c r="G129" s="70">
        <f t="shared" si="3"/>
        <v>1</v>
      </c>
    </row>
    <row r="130" spans="1:7" x14ac:dyDescent="0.2">
      <c r="A130" s="80" t="s">
        <v>56</v>
      </c>
      <c r="B130" s="23">
        <v>255</v>
      </c>
      <c r="C130" s="23">
        <v>182</v>
      </c>
      <c r="D130" s="23">
        <v>253</v>
      </c>
      <c r="E130" s="23">
        <v>181</v>
      </c>
      <c r="F130" s="69">
        <f t="shared" si="2"/>
        <v>0.99215686274509807</v>
      </c>
      <c r="G130" s="70">
        <f t="shared" si="3"/>
        <v>0.99450549450549453</v>
      </c>
    </row>
    <row r="131" spans="1:7" x14ac:dyDescent="0.2">
      <c r="A131" s="80" t="s">
        <v>107</v>
      </c>
      <c r="B131" s="23">
        <v>1348</v>
      </c>
      <c r="C131" s="23">
        <v>847</v>
      </c>
      <c r="D131" s="23">
        <v>1348</v>
      </c>
      <c r="E131" s="23">
        <v>847</v>
      </c>
      <c r="F131" s="69">
        <f t="shared" si="2"/>
        <v>1</v>
      </c>
      <c r="G131" s="70">
        <f t="shared" si="3"/>
        <v>1</v>
      </c>
    </row>
    <row r="132" spans="1:7" x14ac:dyDescent="0.2">
      <c r="A132" s="80" t="s">
        <v>55</v>
      </c>
      <c r="B132" s="23">
        <v>1166</v>
      </c>
      <c r="C132" s="23">
        <v>751</v>
      </c>
      <c r="D132" s="23">
        <v>1166</v>
      </c>
      <c r="E132" s="23">
        <v>751</v>
      </c>
      <c r="F132" s="69">
        <f t="shared" si="2"/>
        <v>1</v>
      </c>
      <c r="G132" s="70">
        <f t="shared" si="3"/>
        <v>1</v>
      </c>
    </row>
    <row r="133" spans="1:7" x14ac:dyDescent="0.2">
      <c r="A133" s="80" t="s">
        <v>56</v>
      </c>
      <c r="B133" s="23">
        <v>182</v>
      </c>
      <c r="C133" s="23">
        <v>96</v>
      </c>
      <c r="D133" s="23">
        <v>182</v>
      </c>
      <c r="E133" s="23">
        <v>96</v>
      </c>
      <c r="F133" s="69">
        <f t="shared" si="2"/>
        <v>1</v>
      </c>
      <c r="G133" s="70">
        <f t="shared" si="3"/>
        <v>1</v>
      </c>
    </row>
    <row r="134" spans="1:7" x14ac:dyDescent="0.2">
      <c r="A134" s="80" t="s">
        <v>108</v>
      </c>
      <c r="B134" s="23">
        <v>895</v>
      </c>
      <c r="C134" s="23">
        <v>585</v>
      </c>
      <c r="D134" s="23">
        <v>893</v>
      </c>
      <c r="E134" s="23">
        <v>585</v>
      </c>
      <c r="F134" s="69">
        <f t="shared" si="2"/>
        <v>0.99776536312849162</v>
      </c>
      <c r="G134" s="70">
        <f t="shared" si="3"/>
        <v>1</v>
      </c>
    </row>
    <row r="135" spans="1:7" x14ac:dyDescent="0.2">
      <c r="A135" s="80" t="s">
        <v>55</v>
      </c>
      <c r="B135" s="23">
        <v>781</v>
      </c>
      <c r="C135" s="23">
        <v>510</v>
      </c>
      <c r="D135" s="23">
        <v>779</v>
      </c>
      <c r="E135" s="23">
        <v>510</v>
      </c>
      <c r="F135" s="69">
        <f t="shared" si="2"/>
        <v>0.99743918053777214</v>
      </c>
      <c r="G135" s="70">
        <f t="shared" si="3"/>
        <v>1</v>
      </c>
    </row>
    <row r="136" spans="1:7" x14ac:dyDescent="0.2">
      <c r="A136" s="80" t="s">
        <v>56</v>
      </c>
      <c r="B136" s="23">
        <v>114</v>
      </c>
      <c r="C136" s="23">
        <v>75</v>
      </c>
      <c r="D136" s="23">
        <v>114</v>
      </c>
      <c r="E136" s="23">
        <v>75</v>
      </c>
      <c r="F136" s="69">
        <f t="shared" ref="F136:F157" si="4">D136/B136</f>
        <v>1</v>
      </c>
      <c r="G136" s="70">
        <f t="shared" ref="G136:G157" si="5">E136/C136</f>
        <v>1</v>
      </c>
    </row>
    <row r="137" spans="1:7" x14ac:dyDescent="0.2">
      <c r="A137" s="80" t="s">
        <v>109</v>
      </c>
      <c r="B137" s="23">
        <v>1299</v>
      </c>
      <c r="C137" s="23">
        <v>811</v>
      </c>
      <c r="D137" s="23">
        <v>1294</v>
      </c>
      <c r="E137" s="23">
        <v>809</v>
      </c>
      <c r="F137" s="69">
        <f t="shared" si="4"/>
        <v>0.99615088529638185</v>
      </c>
      <c r="G137" s="70">
        <f t="shared" si="5"/>
        <v>0.99753390875462389</v>
      </c>
    </row>
    <row r="138" spans="1:7" x14ac:dyDescent="0.2">
      <c r="A138" s="80" t="s">
        <v>55</v>
      </c>
      <c r="B138" s="23">
        <v>1222</v>
      </c>
      <c r="C138" s="23">
        <v>761</v>
      </c>
      <c r="D138" s="23">
        <v>1217</v>
      </c>
      <c r="E138" s="23">
        <v>759</v>
      </c>
      <c r="F138" s="69">
        <f t="shared" si="4"/>
        <v>0.99590834697217678</v>
      </c>
      <c r="G138" s="70">
        <f t="shared" si="5"/>
        <v>0.99737187910643887</v>
      </c>
    </row>
    <row r="139" spans="1:7" x14ac:dyDescent="0.2">
      <c r="A139" s="80" t="s">
        <v>56</v>
      </c>
      <c r="B139" s="23">
        <v>77</v>
      </c>
      <c r="C139" s="23">
        <v>50</v>
      </c>
      <c r="D139" s="23">
        <v>77</v>
      </c>
      <c r="E139" s="23">
        <v>50</v>
      </c>
      <c r="F139" s="69">
        <f t="shared" si="4"/>
        <v>1</v>
      </c>
      <c r="G139" s="70">
        <f t="shared" si="5"/>
        <v>1</v>
      </c>
    </row>
    <row r="140" spans="1:7" x14ac:dyDescent="0.2">
      <c r="A140" s="80" t="s">
        <v>110</v>
      </c>
      <c r="B140" s="23">
        <v>1222</v>
      </c>
      <c r="C140" s="23">
        <v>776</v>
      </c>
      <c r="D140" s="23">
        <v>1222</v>
      </c>
      <c r="E140" s="23">
        <v>776</v>
      </c>
      <c r="F140" s="69">
        <f t="shared" si="4"/>
        <v>1</v>
      </c>
      <c r="G140" s="70">
        <f t="shared" si="5"/>
        <v>1</v>
      </c>
    </row>
    <row r="141" spans="1:7" x14ac:dyDescent="0.2">
      <c r="A141" s="80" t="s">
        <v>55</v>
      </c>
      <c r="B141" s="23">
        <v>1159</v>
      </c>
      <c r="C141" s="23">
        <v>741</v>
      </c>
      <c r="D141" s="23">
        <v>1159</v>
      </c>
      <c r="E141" s="23">
        <v>741</v>
      </c>
      <c r="F141" s="69">
        <f t="shared" si="4"/>
        <v>1</v>
      </c>
      <c r="G141" s="70">
        <f t="shared" si="5"/>
        <v>1</v>
      </c>
    </row>
    <row r="142" spans="1:7" x14ac:dyDescent="0.2">
      <c r="A142" s="80" t="s">
        <v>56</v>
      </c>
      <c r="B142" s="23">
        <v>63</v>
      </c>
      <c r="C142" s="23">
        <v>35</v>
      </c>
      <c r="D142" s="23">
        <v>63</v>
      </c>
      <c r="E142" s="23">
        <v>35</v>
      </c>
      <c r="F142" s="69">
        <f t="shared" si="4"/>
        <v>1</v>
      </c>
      <c r="G142" s="70">
        <f t="shared" si="5"/>
        <v>1</v>
      </c>
    </row>
    <row r="143" spans="1:7" s="60" customFormat="1" x14ac:dyDescent="0.2">
      <c r="A143" s="81" t="s">
        <v>111</v>
      </c>
      <c r="B143" s="27">
        <v>5680</v>
      </c>
      <c r="C143" s="27">
        <v>3847</v>
      </c>
      <c r="D143" s="27">
        <v>5568</v>
      </c>
      <c r="E143" s="27">
        <v>3776</v>
      </c>
      <c r="F143" s="75">
        <f t="shared" si="4"/>
        <v>0.9802816901408451</v>
      </c>
      <c r="G143" s="76">
        <f t="shared" si="5"/>
        <v>0.98154406030673247</v>
      </c>
    </row>
    <row r="144" spans="1:7" x14ac:dyDescent="0.2">
      <c r="A144" s="80" t="s">
        <v>55</v>
      </c>
      <c r="B144" s="23">
        <v>5361</v>
      </c>
      <c r="C144" s="23">
        <v>3648</v>
      </c>
      <c r="D144" s="23">
        <v>5251</v>
      </c>
      <c r="E144" s="23">
        <v>3578</v>
      </c>
      <c r="F144" s="69">
        <f t="shared" si="4"/>
        <v>0.97948144002984516</v>
      </c>
      <c r="G144" s="70">
        <f t="shared" si="5"/>
        <v>0.98081140350877194</v>
      </c>
    </row>
    <row r="145" spans="1:7" x14ac:dyDescent="0.2">
      <c r="A145" s="80" t="s">
        <v>56</v>
      </c>
      <c r="B145" s="23">
        <v>319</v>
      </c>
      <c r="C145" s="23">
        <v>199</v>
      </c>
      <c r="D145" s="23">
        <v>317</v>
      </c>
      <c r="E145" s="23">
        <v>198</v>
      </c>
      <c r="F145" s="69">
        <f t="shared" si="4"/>
        <v>0.99373040752351094</v>
      </c>
      <c r="G145" s="70">
        <f t="shared" si="5"/>
        <v>0.99497487437185927</v>
      </c>
    </row>
    <row r="146" spans="1:7" x14ac:dyDescent="0.2">
      <c r="A146" s="80" t="s">
        <v>112</v>
      </c>
      <c r="B146" s="23">
        <v>1099</v>
      </c>
      <c r="C146" s="23">
        <v>731</v>
      </c>
      <c r="D146" s="23">
        <v>1041</v>
      </c>
      <c r="E146" s="23">
        <v>707</v>
      </c>
      <c r="F146" s="69">
        <f t="shared" si="4"/>
        <v>0.94722474977252047</v>
      </c>
      <c r="G146" s="70">
        <f t="shared" si="5"/>
        <v>0.96716826265389877</v>
      </c>
    </row>
    <row r="147" spans="1:7" x14ac:dyDescent="0.2">
      <c r="A147" s="80" t="s">
        <v>55</v>
      </c>
      <c r="B147" s="23">
        <v>1020</v>
      </c>
      <c r="C147" s="23">
        <v>682</v>
      </c>
      <c r="D147" s="23">
        <v>962</v>
      </c>
      <c r="E147" s="23">
        <v>658</v>
      </c>
      <c r="F147" s="69">
        <f t="shared" si="4"/>
        <v>0.94313725490196076</v>
      </c>
      <c r="G147" s="70">
        <f t="shared" si="5"/>
        <v>0.96480938416422291</v>
      </c>
    </row>
    <row r="148" spans="1:7" x14ac:dyDescent="0.2">
      <c r="A148" s="80" t="s">
        <v>56</v>
      </c>
      <c r="B148" s="23">
        <v>79</v>
      </c>
      <c r="C148" s="23">
        <v>49</v>
      </c>
      <c r="D148" s="23">
        <v>79</v>
      </c>
      <c r="E148" s="23">
        <v>49</v>
      </c>
      <c r="F148" s="69">
        <f t="shared" si="4"/>
        <v>1</v>
      </c>
      <c r="G148" s="70">
        <f t="shared" si="5"/>
        <v>1</v>
      </c>
    </row>
    <row r="149" spans="1:7" x14ac:dyDescent="0.2">
      <c r="A149" s="80" t="s">
        <v>113</v>
      </c>
      <c r="B149" s="23">
        <v>1200</v>
      </c>
      <c r="C149" s="23">
        <v>769</v>
      </c>
      <c r="D149" s="23">
        <v>1187</v>
      </c>
      <c r="E149" s="23">
        <v>761</v>
      </c>
      <c r="F149" s="69">
        <f t="shared" si="4"/>
        <v>0.98916666666666664</v>
      </c>
      <c r="G149" s="70">
        <f t="shared" si="5"/>
        <v>0.98959687906371907</v>
      </c>
    </row>
    <row r="150" spans="1:7" x14ac:dyDescent="0.2">
      <c r="A150" s="80" t="s">
        <v>55</v>
      </c>
      <c r="B150" s="23">
        <v>1106</v>
      </c>
      <c r="C150" s="23">
        <v>716</v>
      </c>
      <c r="D150" s="23">
        <v>1095</v>
      </c>
      <c r="E150" s="23">
        <v>709</v>
      </c>
      <c r="F150" s="69">
        <f t="shared" si="4"/>
        <v>0.99005424954792043</v>
      </c>
      <c r="G150" s="70">
        <f t="shared" si="5"/>
        <v>0.99022346368715086</v>
      </c>
    </row>
    <row r="151" spans="1:7" x14ac:dyDescent="0.2">
      <c r="A151" s="80" t="s">
        <v>56</v>
      </c>
      <c r="B151" s="23">
        <v>94</v>
      </c>
      <c r="C151" s="23">
        <v>53</v>
      </c>
      <c r="D151" s="23">
        <v>92</v>
      </c>
      <c r="E151" s="23">
        <v>52</v>
      </c>
      <c r="F151" s="69">
        <f t="shared" si="4"/>
        <v>0.97872340425531912</v>
      </c>
      <c r="G151" s="70">
        <f t="shared" si="5"/>
        <v>0.98113207547169812</v>
      </c>
    </row>
    <row r="152" spans="1:7" x14ac:dyDescent="0.2">
      <c r="A152" s="80" t="s">
        <v>114</v>
      </c>
      <c r="B152" s="23">
        <v>1445</v>
      </c>
      <c r="C152" s="23">
        <v>996</v>
      </c>
      <c r="D152" s="23">
        <v>1421</v>
      </c>
      <c r="E152" s="23">
        <v>963</v>
      </c>
      <c r="F152" s="69">
        <f t="shared" si="4"/>
        <v>0.98339100346020758</v>
      </c>
      <c r="G152" s="70">
        <f t="shared" si="5"/>
        <v>0.9668674698795181</v>
      </c>
    </row>
    <row r="153" spans="1:7" x14ac:dyDescent="0.2">
      <c r="A153" s="80" t="s">
        <v>55</v>
      </c>
      <c r="B153" s="23">
        <v>1372</v>
      </c>
      <c r="C153" s="23">
        <v>948</v>
      </c>
      <c r="D153" s="23">
        <v>1348</v>
      </c>
      <c r="E153" s="23">
        <v>915</v>
      </c>
      <c r="F153" s="69">
        <f t="shared" si="4"/>
        <v>0.98250728862973757</v>
      </c>
      <c r="G153" s="70">
        <f t="shared" si="5"/>
        <v>0.96518987341772156</v>
      </c>
    </row>
    <row r="154" spans="1:7" x14ac:dyDescent="0.2">
      <c r="A154" s="80" t="s">
        <v>56</v>
      </c>
      <c r="B154" s="23">
        <v>73</v>
      </c>
      <c r="C154" s="23">
        <v>48</v>
      </c>
      <c r="D154" s="23">
        <v>73</v>
      </c>
      <c r="E154" s="23">
        <v>48</v>
      </c>
      <c r="F154" s="69">
        <f t="shared" si="4"/>
        <v>1</v>
      </c>
      <c r="G154" s="70">
        <f t="shared" si="5"/>
        <v>1</v>
      </c>
    </row>
    <row r="155" spans="1:7" x14ac:dyDescent="0.2">
      <c r="A155" s="80" t="s">
        <v>115</v>
      </c>
      <c r="B155" s="23">
        <v>1936</v>
      </c>
      <c r="C155" s="23">
        <v>1351</v>
      </c>
      <c r="D155" s="23">
        <v>1919</v>
      </c>
      <c r="E155" s="23">
        <v>1345</v>
      </c>
      <c r="F155" s="69">
        <f t="shared" si="4"/>
        <v>0.99121900826446285</v>
      </c>
      <c r="G155" s="70">
        <f t="shared" si="5"/>
        <v>0.99555884529977789</v>
      </c>
    </row>
    <row r="156" spans="1:7" x14ac:dyDescent="0.2">
      <c r="A156" s="80" t="s">
        <v>55</v>
      </c>
      <c r="B156" s="23">
        <v>1863</v>
      </c>
      <c r="C156" s="23">
        <v>1302</v>
      </c>
      <c r="D156" s="23">
        <v>1846</v>
      </c>
      <c r="E156" s="23">
        <v>1296</v>
      </c>
      <c r="F156" s="69">
        <f t="shared" si="4"/>
        <v>0.99087493290391837</v>
      </c>
      <c r="G156" s="70">
        <f t="shared" si="5"/>
        <v>0.99539170506912444</v>
      </c>
    </row>
    <row r="157" spans="1:7" ht="13.5" thickBot="1" x14ac:dyDescent="0.25">
      <c r="A157" s="82" t="s">
        <v>56</v>
      </c>
      <c r="B157" s="32">
        <v>73</v>
      </c>
      <c r="C157" s="32">
        <v>49</v>
      </c>
      <c r="D157" s="32">
        <v>73</v>
      </c>
      <c r="E157" s="32">
        <v>49</v>
      </c>
      <c r="F157" s="71">
        <f t="shared" si="4"/>
        <v>1</v>
      </c>
      <c r="G157" s="72">
        <f t="shared" si="5"/>
        <v>1</v>
      </c>
    </row>
  </sheetData>
  <mergeCells count="7">
    <mergeCell ref="A2:G2"/>
    <mergeCell ref="A4:A6"/>
    <mergeCell ref="B4:E4"/>
    <mergeCell ref="F4:G5"/>
    <mergeCell ref="B5:B6"/>
    <mergeCell ref="C5:C6"/>
    <mergeCell ref="D5:E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118"/>
  <sheetViews>
    <sheetView topLeftCell="A82" workbookViewId="0">
      <selection activeCell="K128" sqref="K128"/>
    </sheetView>
  </sheetViews>
  <sheetFormatPr defaultRowHeight="12.75" x14ac:dyDescent="0.2"/>
  <cols>
    <col min="1" max="1" width="11.5703125" style="307" customWidth="1"/>
    <col min="2" max="2" width="25.42578125" style="40" customWidth="1"/>
    <col min="3" max="3" width="6.140625" style="40" bestFit="1" customWidth="1"/>
    <col min="4" max="4" width="5.5703125" style="40" bestFit="1" customWidth="1"/>
    <col min="5" max="12" width="6.42578125" style="40" bestFit="1" customWidth="1"/>
    <col min="13" max="13" width="5.140625" style="40" bestFit="1" customWidth="1"/>
    <col min="14" max="14" width="5.28515625" style="40" bestFit="1" customWidth="1"/>
    <col min="15" max="15" width="8.42578125" style="40" bestFit="1" customWidth="1"/>
    <col min="16" max="16" width="5.5703125" style="40" customWidth="1"/>
    <col min="17" max="17" width="5.85546875" style="40" bestFit="1" customWidth="1"/>
    <col min="18" max="19" width="5.5703125" style="40" bestFit="1" customWidth="1"/>
    <col min="20" max="20" width="5" style="40" bestFit="1" customWidth="1"/>
    <col min="21" max="24" width="5.5703125" style="40" bestFit="1" customWidth="1"/>
    <col min="25" max="25" width="4.42578125" style="40" bestFit="1" customWidth="1"/>
    <col min="26" max="26" width="5.5703125" style="40" bestFit="1" customWidth="1"/>
    <col min="27" max="34" width="5" style="40" bestFit="1" customWidth="1"/>
    <col min="35" max="35" width="5.140625" style="40" customWidth="1"/>
    <col min="36" max="36" width="9.140625" style="40"/>
    <col min="37" max="37" width="4.42578125" style="40" bestFit="1" customWidth="1"/>
    <col min="38" max="38" width="3.5703125" style="40" bestFit="1" customWidth="1"/>
    <col min="39" max="45" width="4.42578125" style="40" bestFit="1" customWidth="1"/>
    <col min="46" max="46" width="3.5703125" style="40" bestFit="1" customWidth="1"/>
    <col min="47" max="16384" width="9.140625" style="40"/>
  </cols>
  <sheetData>
    <row r="2" spans="1:35" ht="13.5" thickBot="1" x14ac:dyDescent="0.25">
      <c r="B2" s="60" t="s">
        <v>0</v>
      </c>
      <c r="C2" s="60"/>
    </row>
    <row r="3" spans="1:35" ht="14.25" thickTop="1" thickBot="1" x14ac:dyDescent="0.25">
      <c r="A3" s="660" t="s">
        <v>151</v>
      </c>
      <c r="B3" s="661"/>
      <c r="C3" s="599" t="s">
        <v>152</v>
      </c>
      <c r="D3" s="600"/>
      <c r="E3" s="600"/>
      <c r="F3" s="600"/>
      <c r="G3" s="600"/>
      <c r="H3" s="600"/>
      <c r="I3" s="600"/>
      <c r="J3" s="600"/>
      <c r="K3" s="600"/>
      <c r="L3" s="600"/>
      <c r="M3" s="600"/>
      <c r="N3" s="599" t="s">
        <v>153</v>
      </c>
      <c r="O3" s="600"/>
      <c r="P3" s="600"/>
      <c r="Q3" s="600"/>
      <c r="R3" s="600"/>
      <c r="S3" s="600"/>
      <c r="T3" s="600"/>
      <c r="U3" s="600"/>
      <c r="V3" s="600"/>
      <c r="W3" s="600"/>
      <c r="X3" s="601"/>
      <c r="Y3" s="599" t="s">
        <v>154</v>
      </c>
      <c r="Z3" s="600"/>
      <c r="AA3" s="600"/>
      <c r="AB3" s="600"/>
      <c r="AC3" s="600"/>
      <c r="AD3" s="600"/>
      <c r="AE3" s="600"/>
      <c r="AF3" s="600"/>
      <c r="AG3" s="600"/>
      <c r="AH3" s="600"/>
      <c r="AI3" s="601"/>
    </row>
    <row r="4" spans="1:35" s="102" customFormat="1" ht="28.5" customHeight="1" thickBot="1" x14ac:dyDescent="0.25">
      <c r="A4" s="662"/>
      <c r="B4" s="663"/>
      <c r="C4" s="602" t="s">
        <v>131</v>
      </c>
      <c r="D4" s="308" t="s">
        <v>155</v>
      </c>
      <c r="E4" s="309" t="s">
        <v>156</v>
      </c>
      <c r="F4" s="309" t="s">
        <v>157</v>
      </c>
      <c r="G4" s="309" t="s">
        <v>158</v>
      </c>
      <c r="H4" s="309" t="s">
        <v>159</v>
      </c>
      <c r="I4" s="309" t="s">
        <v>160</v>
      </c>
      <c r="J4" s="309" t="s">
        <v>161</v>
      </c>
      <c r="K4" s="309" t="s">
        <v>162</v>
      </c>
      <c r="L4" s="309" t="s">
        <v>163</v>
      </c>
      <c r="M4" s="631" t="s">
        <v>164</v>
      </c>
      <c r="N4" s="602" t="s">
        <v>131</v>
      </c>
      <c r="O4" s="310" t="s">
        <v>155</v>
      </c>
      <c r="P4" s="311" t="s">
        <v>156</v>
      </c>
      <c r="Q4" s="311" t="s">
        <v>157</v>
      </c>
      <c r="R4" s="311" t="s">
        <v>158</v>
      </c>
      <c r="S4" s="311" t="s">
        <v>159</v>
      </c>
      <c r="T4" s="311" t="s">
        <v>160</v>
      </c>
      <c r="U4" s="311" t="s">
        <v>161</v>
      </c>
      <c r="V4" s="311" t="s">
        <v>162</v>
      </c>
      <c r="W4" s="311" t="s">
        <v>163</v>
      </c>
      <c r="X4" s="640" t="s">
        <v>164</v>
      </c>
      <c r="Y4" s="602" t="s">
        <v>131</v>
      </c>
      <c r="Z4" s="310" t="s">
        <v>155</v>
      </c>
      <c r="AA4" s="311" t="s">
        <v>156</v>
      </c>
      <c r="AB4" s="311" t="s">
        <v>157</v>
      </c>
      <c r="AC4" s="311" t="s">
        <v>158</v>
      </c>
      <c r="AD4" s="311" t="s">
        <v>159</v>
      </c>
      <c r="AE4" s="311" t="s">
        <v>160</v>
      </c>
      <c r="AF4" s="311" t="s">
        <v>161</v>
      </c>
      <c r="AG4" s="311" t="s">
        <v>162</v>
      </c>
      <c r="AH4" s="311" t="s">
        <v>163</v>
      </c>
      <c r="AI4" s="640" t="s">
        <v>164</v>
      </c>
    </row>
    <row r="5" spans="1:35" ht="25.5" x14ac:dyDescent="0.2">
      <c r="A5" s="664" t="s">
        <v>143</v>
      </c>
      <c r="B5" s="665" t="s">
        <v>134</v>
      </c>
      <c r="C5" s="603">
        <f t="shared" ref="C5:C31" si="0">D5+E5+F5+G5+H5+I5+J5+K5+L5+M5</f>
        <v>31603</v>
      </c>
      <c r="D5" s="321">
        <v>503</v>
      </c>
      <c r="E5" s="322">
        <v>3080</v>
      </c>
      <c r="F5" s="322">
        <v>4671</v>
      </c>
      <c r="G5" s="322">
        <v>4835</v>
      </c>
      <c r="H5" s="322">
        <v>4608</v>
      </c>
      <c r="I5" s="322">
        <v>3552</v>
      </c>
      <c r="J5" s="322">
        <v>4138</v>
      </c>
      <c r="K5" s="322">
        <v>4277</v>
      </c>
      <c r="L5" s="322">
        <v>1765</v>
      </c>
      <c r="M5" s="632">
        <v>174</v>
      </c>
      <c r="N5" s="641">
        <f t="shared" ref="N5:N31" si="1">O5+P5+Q5+R5+S5+T5+U5+V5+W5+X5</f>
        <v>28281</v>
      </c>
      <c r="O5" s="321">
        <v>398</v>
      </c>
      <c r="P5" s="322">
        <v>2645</v>
      </c>
      <c r="Q5" s="322">
        <v>4156</v>
      </c>
      <c r="R5" s="322">
        <v>4358</v>
      </c>
      <c r="S5" s="322">
        <v>4130</v>
      </c>
      <c r="T5" s="322">
        <v>3199</v>
      </c>
      <c r="U5" s="322">
        <v>3770</v>
      </c>
      <c r="V5" s="322">
        <v>3923</v>
      </c>
      <c r="W5" s="322">
        <v>1548</v>
      </c>
      <c r="X5" s="604">
        <v>154</v>
      </c>
      <c r="Y5" s="641">
        <f t="shared" ref="Y5:Y38" si="2">Z5+AA5+AB5+AC5+AD5+AE5+AF5+AG5+AH5+AI5</f>
        <v>3322</v>
      </c>
      <c r="Z5" s="321">
        <f t="shared" ref="Z5:AI13" si="3">D5-O5</f>
        <v>105</v>
      </c>
      <c r="AA5" s="322">
        <f t="shared" si="3"/>
        <v>435</v>
      </c>
      <c r="AB5" s="322">
        <f t="shared" si="3"/>
        <v>515</v>
      </c>
      <c r="AC5" s="322">
        <f t="shared" si="3"/>
        <v>477</v>
      </c>
      <c r="AD5" s="322">
        <f t="shared" si="3"/>
        <v>478</v>
      </c>
      <c r="AE5" s="322">
        <f t="shared" si="3"/>
        <v>353</v>
      </c>
      <c r="AF5" s="322">
        <f t="shared" si="3"/>
        <v>368</v>
      </c>
      <c r="AG5" s="322">
        <f t="shared" si="3"/>
        <v>354</v>
      </c>
      <c r="AH5" s="322">
        <f t="shared" si="3"/>
        <v>217</v>
      </c>
      <c r="AI5" s="604">
        <f t="shared" si="3"/>
        <v>20</v>
      </c>
    </row>
    <row r="6" spans="1:35" x14ac:dyDescent="0.2">
      <c r="A6" s="664"/>
      <c r="B6" s="666" t="s">
        <v>135</v>
      </c>
      <c r="C6" s="605">
        <f t="shared" si="0"/>
        <v>23206</v>
      </c>
      <c r="D6" s="61">
        <v>342</v>
      </c>
      <c r="E6" s="42">
        <v>2128</v>
      </c>
      <c r="F6" s="42">
        <v>3306</v>
      </c>
      <c r="G6" s="42">
        <v>3429</v>
      </c>
      <c r="H6" s="42">
        <v>3337</v>
      </c>
      <c r="I6" s="42">
        <v>2649</v>
      </c>
      <c r="J6" s="42">
        <v>3191</v>
      </c>
      <c r="K6" s="42">
        <v>3355</v>
      </c>
      <c r="L6" s="42">
        <v>1363</v>
      </c>
      <c r="M6" s="633">
        <v>106</v>
      </c>
      <c r="N6" s="642">
        <f t="shared" si="1"/>
        <v>21310</v>
      </c>
      <c r="O6" s="61">
        <v>279</v>
      </c>
      <c r="P6" s="42">
        <v>1882</v>
      </c>
      <c r="Q6" s="42">
        <v>3041</v>
      </c>
      <c r="R6" s="42">
        <v>3165</v>
      </c>
      <c r="S6" s="42">
        <v>3075</v>
      </c>
      <c r="T6" s="42">
        <v>2437</v>
      </c>
      <c r="U6" s="42">
        <v>2966</v>
      </c>
      <c r="V6" s="42">
        <v>3122</v>
      </c>
      <c r="W6" s="42">
        <v>1248</v>
      </c>
      <c r="X6" s="606">
        <v>95</v>
      </c>
      <c r="Y6" s="642">
        <f t="shared" si="2"/>
        <v>1896</v>
      </c>
      <c r="Z6" s="61">
        <f t="shared" si="3"/>
        <v>63</v>
      </c>
      <c r="AA6" s="42">
        <f t="shared" si="3"/>
        <v>246</v>
      </c>
      <c r="AB6" s="42">
        <f t="shared" si="3"/>
        <v>265</v>
      </c>
      <c r="AC6" s="42">
        <f t="shared" si="3"/>
        <v>264</v>
      </c>
      <c r="AD6" s="42">
        <f t="shared" si="3"/>
        <v>262</v>
      </c>
      <c r="AE6" s="42">
        <f t="shared" si="3"/>
        <v>212</v>
      </c>
      <c r="AF6" s="42">
        <f t="shared" si="3"/>
        <v>225</v>
      </c>
      <c r="AG6" s="42">
        <f t="shared" si="3"/>
        <v>233</v>
      </c>
      <c r="AH6" s="42">
        <f t="shared" si="3"/>
        <v>115</v>
      </c>
      <c r="AI6" s="606">
        <f t="shared" si="3"/>
        <v>11</v>
      </c>
    </row>
    <row r="7" spans="1:35" ht="25.5" x14ac:dyDescent="0.2">
      <c r="A7" s="664"/>
      <c r="B7" s="667" t="s">
        <v>136</v>
      </c>
      <c r="C7" s="607">
        <f t="shared" si="0"/>
        <v>1978</v>
      </c>
      <c r="D7" s="61">
        <v>51</v>
      </c>
      <c r="E7" s="42">
        <v>216</v>
      </c>
      <c r="F7" s="42">
        <v>318</v>
      </c>
      <c r="G7" s="42">
        <v>306</v>
      </c>
      <c r="H7" s="42">
        <v>298</v>
      </c>
      <c r="I7" s="42">
        <v>208</v>
      </c>
      <c r="J7" s="42">
        <v>237</v>
      </c>
      <c r="K7" s="42">
        <v>223</v>
      </c>
      <c r="L7" s="42">
        <v>111</v>
      </c>
      <c r="M7" s="633">
        <v>10</v>
      </c>
      <c r="N7" s="642">
        <f t="shared" si="1"/>
        <v>1242</v>
      </c>
      <c r="O7" s="61">
        <v>25</v>
      </c>
      <c r="P7" s="42">
        <v>131</v>
      </c>
      <c r="Q7" s="42">
        <v>193</v>
      </c>
      <c r="R7" s="42">
        <v>198</v>
      </c>
      <c r="S7" s="42">
        <v>190</v>
      </c>
      <c r="T7" s="42">
        <v>137</v>
      </c>
      <c r="U7" s="42">
        <v>148</v>
      </c>
      <c r="V7" s="42">
        <v>158</v>
      </c>
      <c r="W7" s="42">
        <v>58</v>
      </c>
      <c r="X7" s="606">
        <v>4</v>
      </c>
      <c r="Y7" s="642">
        <f t="shared" si="2"/>
        <v>736</v>
      </c>
      <c r="Z7" s="61">
        <f t="shared" si="3"/>
        <v>26</v>
      </c>
      <c r="AA7" s="42">
        <f t="shared" si="3"/>
        <v>85</v>
      </c>
      <c r="AB7" s="42">
        <f t="shared" si="3"/>
        <v>125</v>
      </c>
      <c r="AC7" s="42">
        <f t="shared" si="3"/>
        <v>108</v>
      </c>
      <c r="AD7" s="42">
        <f t="shared" si="3"/>
        <v>108</v>
      </c>
      <c r="AE7" s="42">
        <f t="shared" si="3"/>
        <v>71</v>
      </c>
      <c r="AF7" s="42">
        <f t="shared" si="3"/>
        <v>89</v>
      </c>
      <c r="AG7" s="42">
        <f t="shared" si="3"/>
        <v>65</v>
      </c>
      <c r="AH7" s="42">
        <f t="shared" si="3"/>
        <v>53</v>
      </c>
      <c r="AI7" s="606">
        <f t="shared" si="3"/>
        <v>6</v>
      </c>
    </row>
    <row r="8" spans="1:35" x14ac:dyDescent="0.2">
      <c r="A8" s="664"/>
      <c r="B8" s="666" t="s">
        <v>137</v>
      </c>
      <c r="C8" s="605">
        <f t="shared" si="0"/>
        <v>6419</v>
      </c>
      <c r="D8" s="61">
        <v>110</v>
      </c>
      <c r="E8" s="42">
        <v>736</v>
      </c>
      <c r="F8" s="42">
        <v>1047</v>
      </c>
      <c r="G8" s="42">
        <v>1100</v>
      </c>
      <c r="H8" s="42">
        <v>973</v>
      </c>
      <c r="I8" s="42">
        <v>695</v>
      </c>
      <c r="J8" s="42">
        <v>710</v>
      </c>
      <c r="K8" s="42">
        <v>699</v>
      </c>
      <c r="L8" s="42">
        <v>291</v>
      </c>
      <c r="M8" s="633">
        <v>58</v>
      </c>
      <c r="N8" s="642">
        <f t="shared" si="1"/>
        <v>5729</v>
      </c>
      <c r="O8" s="61">
        <v>94</v>
      </c>
      <c r="P8" s="42">
        <v>632</v>
      </c>
      <c r="Q8" s="42">
        <v>922</v>
      </c>
      <c r="R8" s="42">
        <v>995</v>
      </c>
      <c r="S8" s="42">
        <v>865</v>
      </c>
      <c r="T8" s="42">
        <v>625</v>
      </c>
      <c r="U8" s="42">
        <v>656</v>
      </c>
      <c r="V8" s="42">
        <v>643</v>
      </c>
      <c r="W8" s="42">
        <v>242</v>
      </c>
      <c r="X8" s="606">
        <v>55</v>
      </c>
      <c r="Y8" s="642">
        <f t="shared" si="2"/>
        <v>690</v>
      </c>
      <c r="Z8" s="61">
        <f t="shared" si="3"/>
        <v>16</v>
      </c>
      <c r="AA8" s="42">
        <f t="shared" si="3"/>
        <v>104</v>
      </c>
      <c r="AB8" s="42">
        <f t="shared" si="3"/>
        <v>125</v>
      </c>
      <c r="AC8" s="42">
        <f t="shared" si="3"/>
        <v>105</v>
      </c>
      <c r="AD8" s="42">
        <f t="shared" si="3"/>
        <v>108</v>
      </c>
      <c r="AE8" s="42">
        <f t="shared" si="3"/>
        <v>70</v>
      </c>
      <c r="AF8" s="42">
        <f t="shared" si="3"/>
        <v>54</v>
      </c>
      <c r="AG8" s="42">
        <f t="shared" si="3"/>
        <v>56</v>
      </c>
      <c r="AH8" s="42">
        <f t="shared" si="3"/>
        <v>49</v>
      </c>
      <c r="AI8" s="606">
        <f t="shared" si="3"/>
        <v>3</v>
      </c>
    </row>
    <row r="9" spans="1:35" s="60" customFormat="1" x14ac:dyDescent="0.2">
      <c r="A9" s="664"/>
      <c r="B9" s="668" t="s">
        <v>138</v>
      </c>
      <c r="C9" s="608">
        <f t="shared" si="0"/>
        <v>64</v>
      </c>
      <c r="D9" s="315">
        <v>0</v>
      </c>
      <c r="E9" s="316">
        <v>0</v>
      </c>
      <c r="F9" s="316">
        <v>2</v>
      </c>
      <c r="G9" s="316">
        <v>7</v>
      </c>
      <c r="H9" s="316">
        <v>10</v>
      </c>
      <c r="I9" s="316">
        <v>13</v>
      </c>
      <c r="J9" s="316">
        <v>13</v>
      </c>
      <c r="K9" s="316">
        <v>15</v>
      </c>
      <c r="L9" s="316">
        <v>4</v>
      </c>
      <c r="M9" s="634">
        <v>0</v>
      </c>
      <c r="N9" s="643">
        <f t="shared" si="1"/>
        <v>62</v>
      </c>
      <c r="O9" s="315">
        <v>0</v>
      </c>
      <c r="P9" s="316">
        <v>0</v>
      </c>
      <c r="Q9" s="316">
        <v>2</v>
      </c>
      <c r="R9" s="316">
        <v>7</v>
      </c>
      <c r="S9" s="316">
        <v>10</v>
      </c>
      <c r="T9" s="316">
        <v>13</v>
      </c>
      <c r="U9" s="316">
        <v>12</v>
      </c>
      <c r="V9" s="316">
        <v>14</v>
      </c>
      <c r="W9" s="316">
        <v>4</v>
      </c>
      <c r="X9" s="609">
        <v>0</v>
      </c>
      <c r="Y9" s="643">
        <f t="shared" si="2"/>
        <v>2</v>
      </c>
      <c r="Z9" s="315">
        <f t="shared" si="3"/>
        <v>0</v>
      </c>
      <c r="AA9" s="316">
        <f t="shared" si="3"/>
        <v>0</v>
      </c>
      <c r="AB9" s="316">
        <f t="shared" si="3"/>
        <v>0</v>
      </c>
      <c r="AC9" s="316">
        <f t="shared" si="3"/>
        <v>0</v>
      </c>
      <c r="AD9" s="316">
        <f t="shared" si="3"/>
        <v>0</v>
      </c>
      <c r="AE9" s="316">
        <f t="shared" si="3"/>
        <v>0</v>
      </c>
      <c r="AF9" s="316">
        <f t="shared" si="3"/>
        <v>1</v>
      </c>
      <c r="AG9" s="316">
        <f t="shared" si="3"/>
        <v>1</v>
      </c>
      <c r="AH9" s="316">
        <f t="shared" si="3"/>
        <v>0</v>
      </c>
      <c r="AI9" s="609">
        <f t="shared" si="3"/>
        <v>0</v>
      </c>
    </row>
    <row r="10" spans="1:35" s="60" customFormat="1" x14ac:dyDescent="0.2">
      <c r="A10" s="664"/>
      <c r="B10" s="668" t="s">
        <v>139</v>
      </c>
      <c r="C10" s="608">
        <f t="shared" si="0"/>
        <v>1360</v>
      </c>
      <c r="D10" s="315">
        <v>13</v>
      </c>
      <c r="E10" s="316">
        <v>117</v>
      </c>
      <c r="F10" s="316">
        <v>225</v>
      </c>
      <c r="G10" s="316">
        <v>236</v>
      </c>
      <c r="H10" s="316">
        <v>195</v>
      </c>
      <c r="I10" s="316">
        <v>175</v>
      </c>
      <c r="J10" s="316">
        <v>126</v>
      </c>
      <c r="K10" s="316">
        <v>131</v>
      </c>
      <c r="L10" s="316">
        <v>77</v>
      </c>
      <c r="M10" s="634">
        <v>65</v>
      </c>
      <c r="N10" s="643">
        <f t="shared" si="1"/>
        <v>1306</v>
      </c>
      <c r="O10" s="315">
        <v>13</v>
      </c>
      <c r="P10" s="316">
        <v>115</v>
      </c>
      <c r="Q10" s="316">
        <v>209</v>
      </c>
      <c r="R10" s="316">
        <v>223</v>
      </c>
      <c r="S10" s="316">
        <v>190</v>
      </c>
      <c r="T10" s="316">
        <v>163</v>
      </c>
      <c r="U10" s="316">
        <v>121</v>
      </c>
      <c r="V10" s="316">
        <v>130</v>
      </c>
      <c r="W10" s="316">
        <v>77</v>
      </c>
      <c r="X10" s="609">
        <v>65</v>
      </c>
      <c r="Y10" s="643">
        <f t="shared" si="2"/>
        <v>54</v>
      </c>
      <c r="Z10" s="315">
        <f t="shared" si="3"/>
        <v>0</v>
      </c>
      <c r="AA10" s="316">
        <f t="shared" si="3"/>
        <v>2</v>
      </c>
      <c r="AB10" s="316">
        <f t="shared" si="3"/>
        <v>16</v>
      </c>
      <c r="AC10" s="316">
        <f t="shared" si="3"/>
        <v>13</v>
      </c>
      <c r="AD10" s="316">
        <f t="shared" si="3"/>
        <v>5</v>
      </c>
      <c r="AE10" s="316">
        <f t="shared" si="3"/>
        <v>12</v>
      </c>
      <c r="AF10" s="316">
        <f t="shared" si="3"/>
        <v>5</v>
      </c>
      <c r="AG10" s="316">
        <f t="shared" si="3"/>
        <v>1</v>
      </c>
      <c r="AH10" s="316">
        <f t="shared" si="3"/>
        <v>0</v>
      </c>
      <c r="AI10" s="609">
        <f t="shared" si="3"/>
        <v>0</v>
      </c>
    </row>
    <row r="11" spans="1:35" ht="13.5" thickBot="1" x14ac:dyDescent="0.25">
      <c r="A11" s="669"/>
      <c r="B11" s="670" t="s">
        <v>0</v>
      </c>
      <c r="C11" s="610">
        <f>C5+C9+C10</f>
        <v>33027</v>
      </c>
      <c r="D11" s="318">
        <f t="shared" ref="D11:M11" si="4">D5+D9+D10</f>
        <v>516</v>
      </c>
      <c r="E11" s="319">
        <f t="shared" si="4"/>
        <v>3197</v>
      </c>
      <c r="F11" s="319">
        <f t="shared" si="4"/>
        <v>4898</v>
      </c>
      <c r="G11" s="319">
        <f t="shared" si="4"/>
        <v>5078</v>
      </c>
      <c r="H11" s="319">
        <f t="shared" si="4"/>
        <v>4813</v>
      </c>
      <c r="I11" s="319">
        <f t="shared" si="4"/>
        <v>3740</v>
      </c>
      <c r="J11" s="319">
        <f t="shared" si="4"/>
        <v>4277</v>
      </c>
      <c r="K11" s="319">
        <f t="shared" si="4"/>
        <v>4423</v>
      </c>
      <c r="L11" s="319">
        <f t="shared" si="4"/>
        <v>1846</v>
      </c>
      <c r="M11" s="330">
        <f t="shared" si="4"/>
        <v>239</v>
      </c>
      <c r="N11" s="610">
        <f>N5+N9+N10</f>
        <v>29649</v>
      </c>
      <c r="O11" s="318">
        <f t="shared" ref="O11:X11" si="5">O5+O9+O10</f>
        <v>411</v>
      </c>
      <c r="P11" s="319">
        <f t="shared" si="5"/>
        <v>2760</v>
      </c>
      <c r="Q11" s="319">
        <f t="shared" si="5"/>
        <v>4367</v>
      </c>
      <c r="R11" s="319">
        <f t="shared" si="5"/>
        <v>4588</v>
      </c>
      <c r="S11" s="319">
        <f t="shared" si="5"/>
        <v>4330</v>
      </c>
      <c r="T11" s="319">
        <f t="shared" si="5"/>
        <v>3375</v>
      </c>
      <c r="U11" s="319">
        <f t="shared" si="5"/>
        <v>3903</v>
      </c>
      <c r="V11" s="319">
        <f t="shared" si="5"/>
        <v>4067</v>
      </c>
      <c r="W11" s="319">
        <f t="shared" si="5"/>
        <v>1629</v>
      </c>
      <c r="X11" s="611">
        <f t="shared" si="5"/>
        <v>219</v>
      </c>
      <c r="Y11" s="647">
        <f t="shared" si="2"/>
        <v>3378</v>
      </c>
      <c r="Z11" s="318">
        <f t="shared" si="3"/>
        <v>105</v>
      </c>
      <c r="AA11" s="319">
        <f t="shared" si="3"/>
        <v>437</v>
      </c>
      <c r="AB11" s="319">
        <f t="shared" si="3"/>
        <v>531</v>
      </c>
      <c r="AC11" s="319">
        <f t="shared" si="3"/>
        <v>490</v>
      </c>
      <c r="AD11" s="319">
        <f t="shared" si="3"/>
        <v>483</v>
      </c>
      <c r="AE11" s="319">
        <f t="shared" si="3"/>
        <v>365</v>
      </c>
      <c r="AF11" s="319">
        <f t="shared" si="3"/>
        <v>374</v>
      </c>
      <c r="AG11" s="319">
        <f t="shared" si="3"/>
        <v>356</v>
      </c>
      <c r="AH11" s="319">
        <f t="shared" si="3"/>
        <v>217</v>
      </c>
      <c r="AI11" s="611">
        <f t="shared" si="3"/>
        <v>20</v>
      </c>
    </row>
    <row r="12" spans="1:35" ht="25.5" x14ac:dyDescent="0.2">
      <c r="A12" s="664" t="s">
        <v>144</v>
      </c>
      <c r="B12" s="665" t="s">
        <v>134</v>
      </c>
      <c r="C12" s="603">
        <f t="shared" si="0"/>
        <v>30455</v>
      </c>
      <c r="D12" s="321">
        <v>317</v>
      </c>
      <c r="E12" s="322">
        <v>2267</v>
      </c>
      <c r="F12" s="322">
        <v>4545</v>
      </c>
      <c r="G12" s="322">
        <v>4991</v>
      </c>
      <c r="H12" s="322">
        <v>4354</v>
      </c>
      <c r="I12" s="322">
        <v>3774</v>
      </c>
      <c r="J12" s="322">
        <v>3745</v>
      </c>
      <c r="K12" s="322">
        <v>4263</v>
      </c>
      <c r="L12" s="322">
        <v>1987</v>
      </c>
      <c r="M12" s="632">
        <v>212</v>
      </c>
      <c r="N12" s="641">
        <f t="shared" si="1"/>
        <v>27321</v>
      </c>
      <c r="O12" s="321">
        <v>266</v>
      </c>
      <c r="P12" s="322">
        <v>1928</v>
      </c>
      <c r="Q12" s="322">
        <v>4029</v>
      </c>
      <c r="R12" s="322">
        <v>4503</v>
      </c>
      <c r="S12" s="322">
        <v>3941</v>
      </c>
      <c r="T12" s="322">
        <v>3369</v>
      </c>
      <c r="U12" s="322">
        <v>3410</v>
      </c>
      <c r="V12" s="322">
        <v>3902</v>
      </c>
      <c r="W12" s="322">
        <v>1779</v>
      </c>
      <c r="X12" s="604">
        <v>194</v>
      </c>
      <c r="Y12" s="641">
        <f t="shared" si="2"/>
        <v>3134</v>
      </c>
      <c r="Z12" s="321">
        <f t="shared" si="3"/>
        <v>51</v>
      </c>
      <c r="AA12" s="322">
        <f t="shared" si="3"/>
        <v>339</v>
      </c>
      <c r="AB12" s="322">
        <f t="shared" si="3"/>
        <v>516</v>
      </c>
      <c r="AC12" s="322">
        <f t="shared" si="3"/>
        <v>488</v>
      </c>
      <c r="AD12" s="322">
        <f t="shared" si="3"/>
        <v>413</v>
      </c>
      <c r="AE12" s="322">
        <f t="shared" si="3"/>
        <v>405</v>
      </c>
      <c r="AF12" s="322">
        <f t="shared" si="3"/>
        <v>335</v>
      </c>
      <c r="AG12" s="322">
        <f t="shared" si="3"/>
        <v>361</v>
      </c>
      <c r="AH12" s="322">
        <f t="shared" si="3"/>
        <v>208</v>
      </c>
      <c r="AI12" s="604">
        <f t="shared" si="3"/>
        <v>18</v>
      </c>
    </row>
    <row r="13" spans="1:35" x14ac:dyDescent="0.2">
      <c r="A13" s="664"/>
      <c r="B13" s="666" t="s">
        <v>135</v>
      </c>
      <c r="C13" s="605">
        <f t="shared" si="0"/>
        <v>19742</v>
      </c>
      <c r="D13" s="61">
        <v>198</v>
      </c>
      <c r="E13" s="42">
        <v>1359</v>
      </c>
      <c r="F13" s="42">
        <v>2807</v>
      </c>
      <c r="G13" s="42">
        <v>3073</v>
      </c>
      <c r="H13" s="42">
        <v>2755</v>
      </c>
      <c r="I13" s="42">
        <v>2433</v>
      </c>
      <c r="J13" s="42">
        <v>2518</v>
      </c>
      <c r="K13" s="42">
        <v>3042</v>
      </c>
      <c r="L13" s="42">
        <v>1432</v>
      </c>
      <c r="M13" s="633">
        <v>125</v>
      </c>
      <c r="N13" s="642">
        <f t="shared" si="1"/>
        <v>18314</v>
      </c>
      <c r="O13" s="61">
        <v>178</v>
      </c>
      <c r="P13" s="42">
        <v>1233</v>
      </c>
      <c r="Q13" s="42">
        <v>2582</v>
      </c>
      <c r="R13" s="42">
        <v>2849</v>
      </c>
      <c r="S13" s="42">
        <v>2583</v>
      </c>
      <c r="T13" s="42">
        <v>2244</v>
      </c>
      <c r="U13" s="42">
        <v>2355</v>
      </c>
      <c r="V13" s="42">
        <v>2838</v>
      </c>
      <c r="W13" s="42">
        <v>1337</v>
      </c>
      <c r="X13" s="606">
        <v>115</v>
      </c>
      <c r="Y13" s="642">
        <f t="shared" si="2"/>
        <v>1428</v>
      </c>
      <c r="Z13" s="61">
        <f t="shared" si="3"/>
        <v>20</v>
      </c>
      <c r="AA13" s="42">
        <f t="shared" si="3"/>
        <v>126</v>
      </c>
      <c r="AB13" s="42">
        <f t="shared" si="3"/>
        <v>225</v>
      </c>
      <c r="AC13" s="42">
        <f t="shared" si="3"/>
        <v>224</v>
      </c>
      <c r="AD13" s="42">
        <f t="shared" si="3"/>
        <v>172</v>
      </c>
      <c r="AE13" s="42">
        <f t="shared" si="3"/>
        <v>189</v>
      </c>
      <c r="AF13" s="42">
        <f t="shared" si="3"/>
        <v>163</v>
      </c>
      <c r="AG13" s="42">
        <f t="shared" si="3"/>
        <v>204</v>
      </c>
      <c r="AH13" s="42">
        <f t="shared" si="3"/>
        <v>95</v>
      </c>
      <c r="AI13" s="606">
        <f t="shared" si="3"/>
        <v>10</v>
      </c>
    </row>
    <row r="14" spans="1:35" ht="25.5" x14ac:dyDescent="0.2">
      <c r="A14" s="664"/>
      <c r="B14" s="667" t="s">
        <v>136</v>
      </c>
      <c r="C14" s="607">
        <f t="shared" si="0"/>
        <v>4307</v>
      </c>
      <c r="D14" s="323">
        <v>39</v>
      </c>
      <c r="E14" s="324">
        <v>374</v>
      </c>
      <c r="F14" s="324">
        <v>672</v>
      </c>
      <c r="G14" s="324">
        <v>722</v>
      </c>
      <c r="H14" s="324">
        <v>641</v>
      </c>
      <c r="I14" s="324">
        <v>580</v>
      </c>
      <c r="J14" s="324">
        <v>524</v>
      </c>
      <c r="K14" s="324">
        <v>516</v>
      </c>
      <c r="L14" s="324">
        <v>220</v>
      </c>
      <c r="M14" s="635">
        <v>19</v>
      </c>
      <c r="N14" s="644">
        <f t="shared" si="1"/>
        <v>3173</v>
      </c>
      <c r="O14" s="323">
        <v>20</v>
      </c>
      <c r="P14" s="324">
        <v>237</v>
      </c>
      <c r="Q14" s="324">
        <v>483</v>
      </c>
      <c r="R14" s="324">
        <v>554</v>
      </c>
      <c r="S14" s="324">
        <v>469</v>
      </c>
      <c r="T14" s="324">
        <v>433</v>
      </c>
      <c r="U14" s="324">
        <v>408</v>
      </c>
      <c r="V14" s="324">
        <v>407</v>
      </c>
      <c r="W14" s="324">
        <v>149</v>
      </c>
      <c r="X14" s="612">
        <v>13</v>
      </c>
      <c r="Y14" s="644">
        <f t="shared" si="2"/>
        <v>1134</v>
      </c>
      <c r="Z14" s="323">
        <f t="shared" ref="Z14:AI32" si="6">D14-O14</f>
        <v>19</v>
      </c>
      <c r="AA14" s="324">
        <f t="shared" si="6"/>
        <v>137</v>
      </c>
      <c r="AB14" s="324">
        <f t="shared" si="6"/>
        <v>189</v>
      </c>
      <c r="AC14" s="324">
        <f t="shared" si="6"/>
        <v>168</v>
      </c>
      <c r="AD14" s="324">
        <f t="shared" si="6"/>
        <v>172</v>
      </c>
      <c r="AE14" s="324">
        <f t="shared" si="6"/>
        <v>147</v>
      </c>
      <c r="AF14" s="324">
        <f t="shared" si="6"/>
        <v>116</v>
      </c>
      <c r="AG14" s="324">
        <f t="shared" si="6"/>
        <v>109</v>
      </c>
      <c r="AH14" s="324">
        <f t="shared" si="6"/>
        <v>71</v>
      </c>
      <c r="AI14" s="612">
        <f t="shared" si="6"/>
        <v>6</v>
      </c>
    </row>
    <row r="15" spans="1:35" x14ac:dyDescent="0.2">
      <c r="A15" s="664"/>
      <c r="B15" s="666" t="s">
        <v>137</v>
      </c>
      <c r="C15" s="605">
        <f t="shared" si="0"/>
        <v>6406</v>
      </c>
      <c r="D15" s="61">
        <v>80</v>
      </c>
      <c r="E15" s="42">
        <v>534</v>
      </c>
      <c r="F15" s="42">
        <v>1066</v>
      </c>
      <c r="G15" s="42">
        <v>1196</v>
      </c>
      <c r="H15" s="42">
        <v>958</v>
      </c>
      <c r="I15" s="42">
        <v>761</v>
      </c>
      <c r="J15" s="42">
        <v>703</v>
      </c>
      <c r="K15" s="42">
        <v>705</v>
      </c>
      <c r="L15" s="42">
        <v>335</v>
      </c>
      <c r="M15" s="633">
        <v>68</v>
      </c>
      <c r="N15" s="642">
        <f t="shared" si="1"/>
        <v>5834</v>
      </c>
      <c r="O15" s="61">
        <v>68</v>
      </c>
      <c r="P15" s="42">
        <v>458</v>
      </c>
      <c r="Q15" s="42">
        <v>964</v>
      </c>
      <c r="R15" s="42">
        <v>1100</v>
      </c>
      <c r="S15" s="42">
        <v>889</v>
      </c>
      <c r="T15" s="42">
        <v>692</v>
      </c>
      <c r="U15" s="42">
        <v>647</v>
      </c>
      <c r="V15" s="42">
        <v>657</v>
      </c>
      <c r="W15" s="42">
        <v>293</v>
      </c>
      <c r="X15" s="606">
        <v>66</v>
      </c>
      <c r="Y15" s="642">
        <f t="shared" si="2"/>
        <v>572</v>
      </c>
      <c r="Z15" s="61">
        <f t="shared" si="6"/>
        <v>12</v>
      </c>
      <c r="AA15" s="42">
        <f t="shared" si="6"/>
        <v>76</v>
      </c>
      <c r="AB15" s="42">
        <f t="shared" si="6"/>
        <v>102</v>
      </c>
      <c r="AC15" s="42">
        <f t="shared" si="6"/>
        <v>96</v>
      </c>
      <c r="AD15" s="42">
        <f t="shared" si="6"/>
        <v>69</v>
      </c>
      <c r="AE15" s="42">
        <f t="shared" si="6"/>
        <v>69</v>
      </c>
      <c r="AF15" s="42">
        <f t="shared" si="6"/>
        <v>56</v>
      </c>
      <c r="AG15" s="42">
        <f t="shared" si="6"/>
        <v>48</v>
      </c>
      <c r="AH15" s="42">
        <f t="shared" si="6"/>
        <v>42</v>
      </c>
      <c r="AI15" s="606">
        <f t="shared" si="6"/>
        <v>2</v>
      </c>
    </row>
    <row r="16" spans="1:35" s="60" customFormat="1" x14ac:dyDescent="0.2">
      <c r="A16" s="664"/>
      <c r="B16" s="668" t="s">
        <v>138</v>
      </c>
      <c r="C16" s="608">
        <f t="shared" si="0"/>
        <v>85</v>
      </c>
      <c r="D16" s="315">
        <v>0</v>
      </c>
      <c r="E16" s="316">
        <v>5</v>
      </c>
      <c r="F16" s="316">
        <v>9</v>
      </c>
      <c r="G16" s="316">
        <v>11</v>
      </c>
      <c r="H16" s="316">
        <v>13</v>
      </c>
      <c r="I16" s="316">
        <v>10</v>
      </c>
      <c r="J16" s="316">
        <v>10</v>
      </c>
      <c r="K16" s="316">
        <v>21</v>
      </c>
      <c r="L16" s="316">
        <v>6</v>
      </c>
      <c r="M16" s="634"/>
      <c r="N16" s="643">
        <f t="shared" si="1"/>
        <v>70</v>
      </c>
      <c r="O16" s="315">
        <v>0</v>
      </c>
      <c r="P16" s="316">
        <v>5</v>
      </c>
      <c r="Q16" s="316">
        <v>8</v>
      </c>
      <c r="R16" s="316">
        <v>9</v>
      </c>
      <c r="S16" s="316">
        <v>12</v>
      </c>
      <c r="T16" s="316">
        <v>9</v>
      </c>
      <c r="U16" s="316">
        <v>9</v>
      </c>
      <c r="V16" s="316">
        <v>13</v>
      </c>
      <c r="W16" s="316">
        <v>5</v>
      </c>
      <c r="X16" s="609"/>
      <c r="Y16" s="643">
        <f t="shared" si="2"/>
        <v>15</v>
      </c>
      <c r="Z16" s="315">
        <f t="shared" si="6"/>
        <v>0</v>
      </c>
      <c r="AA16" s="316">
        <f t="shared" si="6"/>
        <v>0</v>
      </c>
      <c r="AB16" s="316">
        <f t="shared" si="6"/>
        <v>1</v>
      </c>
      <c r="AC16" s="316">
        <f t="shared" si="6"/>
        <v>2</v>
      </c>
      <c r="AD16" s="316">
        <f t="shared" si="6"/>
        <v>1</v>
      </c>
      <c r="AE16" s="316">
        <f t="shared" si="6"/>
        <v>1</v>
      </c>
      <c r="AF16" s="316">
        <f t="shared" si="6"/>
        <v>1</v>
      </c>
      <c r="AG16" s="316">
        <f t="shared" si="6"/>
        <v>8</v>
      </c>
      <c r="AH16" s="316">
        <f t="shared" si="6"/>
        <v>1</v>
      </c>
      <c r="AI16" s="609">
        <f t="shared" si="6"/>
        <v>0</v>
      </c>
    </row>
    <row r="17" spans="1:35" s="60" customFormat="1" x14ac:dyDescent="0.2">
      <c r="A17" s="664"/>
      <c r="B17" s="668" t="s">
        <v>139</v>
      </c>
      <c r="C17" s="608">
        <f t="shared" si="0"/>
        <v>1671</v>
      </c>
      <c r="D17" s="315">
        <f>16</f>
        <v>16</v>
      </c>
      <c r="E17" s="316">
        <f>141</f>
        <v>141</v>
      </c>
      <c r="F17" s="316">
        <f>250</f>
        <v>250</v>
      </c>
      <c r="G17" s="316">
        <f>294+2</f>
        <v>296</v>
      </c>
      <c r="H17" s="316">
        <f>297+4</f>
        <v>301</v>
      </c>
      <c r="I17" s="316">
        <f>206+8</f>
        <v>214</v>
      </c>
      <c r="J17" s="316">
        <f>144+4</f>
        <v>148</v>
      </c>
      <c r="K17" s="316">
        <f>143+2</f>
        <v>145</v>
      </c>
      <c r="L17" s="316">
        <f>93+1</f>
        <v>94</v>
      </c>
      <c r="M17" s="634">
        <f>66</f>
        <v>66</v>
      </c>
      <c r="N17" s="643">
        <f t="shared" si="1"/>
        <v>1627</v>
      </c>
      <c r="O17" s="315">
        <f>16</f>
        <v>16</v>
      </c>
      <c r="P17" s="316">
        <f>139</f>
        <v>139</v>
      </c>
      <c r="Q17" s="316">
        <f>241</f>
        <v>241</v>
      </c>
      <c r="R17" s="316">
        <f>289+2</f>
        <v>291</v>
      </c>
      <c r="S17" s="316">
        <f>285+4</f>
        <v>289</v>
      </c>
      <c r="T17" s="316">
        <f>193+8</f>
        <v>201</v>
      </c>
      <c r="U17" s="316">
        <f>142+4</f>
        <v>146</v>
      </c>
      <c r="V17" s="316">
        <f>142+2</f>
        <v>144</v>
      </c>
      <c r="W17" s="316">
        <f>93+1</f>
        <v>94</v>
      </c>
      <c r="X17" s="609">
        <f>66</f>
        <v>66</v>
      </c>
      <c r="Y17" s="643">
        <f t="shared" si="2"/>
        <v>44</v>
      </c>
      <c r="Z17" s="315">
        <f t="shared" si="6"/>
        <v>0</v>
      </c>
      <c r="AA17" s="316">
        <f t="shared" si="6"/>
        <v>2</v>
      </c>
      <c r="AB17" s="316">
        <f t="shared" si="6"/>
        <v>9</v>
      </c>
      <c r="AC17" s="316">
        <f t="shared" si="6"/>
        <v>5</v>
      </c>
      <c r="AD17" s="316">
        <f t="shared" si="6"/>
        <v>12</v>
      </c>
      <c r="AE17" s="316">
        <f t="shared" si="6"/>
        <v>13</v>
      </c>
      <c r="AF17" s="316">
        <f t="shared" si="6"/>
        <v>2</v>
      </c>
      <c r="AG17" s="316">
        <f t="shared" si="6"/>
        <v>1</v>
      </c>
      <c r="AH17" s="316">
        <f t="shared" si="6"/>
        <v>0</v>
      </c>
      <c r="AI17" s="609">
        <f t="shared" si="6"/>
        <v>0</v>
      </c>
    </row>
    <row r="18" spans="1:35" ht="13.5" thickBot="1" x14ac:dyDescent="0.25">
      <c r="A18" s="669"/>
      <c r="B18" s="670" t="s">
        <v>0</v>
      </c>
      <c r="C18" s="610">
        <f>C12+C16+C17</f>
        <v>32211</v>
      </c>
      <c r="D18" s="318">
        <f t="shared" ref="D18:M18" si="7">D12+D16+D17</f>
        <v>333</v>
      </c>
      <c r="E18" s="319">
        <f t="shared" si="7"/>
        <v>2413</v>
      </c>
      <c r="F18" s="319">
        <f t="shared" si="7"/>
        <v>4804</v>
      </c>
      <c r="G18" s="319">
        <f t="shared" si="7"/>
        <v>5298</v>
      </c>
      <c r="H18" s="319">
        <f t="shared" si="7"/>
        <v>4668</v>
      </c>
      <c r="I18" s="319">
        <f t="shared" si="7"/>
        <v>3998</v>
      </c>
      <c r="J18" s="319">
        <f t="shared" si="7"/>
        <v>3903</v>
      </c>
      <c r="K18" s="319">
        <f t="shared" si="7"/>
        <v>4429</v>
      </c>
      <c r="L18" s="319">
        <f t="shared" si="7"/>
        <v>2087</v>
      </c>
      <c r="M18" s="330">
        <f t="shared" si="7"/>
        <v>278</v>
      </c>
      <c r="N18" s="610">
        <f>N12+N16+N17</f>
        <v>29018</v>
      </c>
      <c r="O18" s="318">
        <f t="shared" ref="O18:X18" si="8">O12+O16+O17</f>
        <v>282</v>
      </c>
      <c r="P18" s="319">
        <f t="shared" si="8"/>
        <v>2072</v>
      </c>
      <c r="Q18" s="319">
        <f t="shared" si="8"/>
        <v>4278</v>
      </c>
      <c r="R18" s="319">
        <f t="shared" si="8"/>
        <v>4803</v>
      </c>
      <c r="S18" s="319">
        <f t="shared" si="8"/>
        <v>4242</v>
      </c>
      <c r="T18" s="319">
        <f t="shared" si="8"/>
        <v>3579</v>
      </c>
      <c r="U18" s="319">
        <f t="shared" si="8"/>
        <v>3565</v>
      </c>
      <c r="V18" s="319">
        <f t="shared" si="8"/>
        <v>4059</v>
      </c>
      <c r="W18" s="319">
        <f t="shared" si="8"/>
        <v>1878</v>
      </c>
      <c r="X18" s="611">
        <f t="shared" si="8"/>
        <v>260</v>
      </c>
      <c r="Y18" s="647">
        <f t="shared" si="2"/>
        <v>3193</v>
      </c>
      <c r="Z18" s="318">
        <f t="shared" si="6"/>
        <v>51</v>
      </c>
      <c r="AA18" s="319">
        <f t="shared" si="6"/>
        <v>341</v>
      </c>
      <c r="AB18" s="319">
        <f t="shared" si="6"/>
        <v>526</v>
      </c>
      <c r="AC18" s="319">
        <f t="shared" si="6"/>
        <v>495</v>
      </c>
      <c r="AD18" s="319">
        <f t="shared" si="6"/>
        <v>426</v>
      </c>
      <c r="AE18" s="319">
        <f t="shared" si="6"/>
        <v>419</v>
      </c>
      <c r="AF18" s="319">
        <f t="shared" si="6"/>
        <v>338</v>
      </c>
      <c r="AG18" s="319">
        <f t="shared" si="6"/>
        <v>370</v>
      </c>
      <c r="AH18" s="319">
        <f t="shared" si="6"/>
        <v>209</v>
      </c>
      <c r="AI18" s="611">
        <f t="shared" si="6"/>
        <v>18</v>
      </c>
    </row>
    <row r="19" spans="1:35" ht="25.5" x14ac:dyDescent="0.2">
      <c r="A19" s="664" t="s">
        <v>145</v>
      </c>
      <c r="B19" s="665" t="s">
        <v>134</v>
      </c>
      <c r="C19" s="603">
        <f t="shared" si="0"/>
        <v>28972</v>
      </c>
      <c r="D19" s="321">
        <v>286</v>
      </c>
      <c r="E19" s="322">
        <v>1787</v>
      </c>
      <c r="F19" s="322">
        <v>4001</v>
      </c>
      <c r="G19" s="322">
        <v>4879</v>
      </c>
      <c r="H19" s="322">
        <v>4228</v>
      </c>
      <c r="I19" s="322">
        <v>3884</v>
      </c>
      <c r="J19" s="322">
        <v>3538</v>
      </c>
      <c r="K19" s="322">
        <v>4078</v>
      </c>
      <c r="L19" s="322">
        <v>2027</v>
      </c>
      <c r="M19" s="632">
        <v>264</v>
      </c>
      <c r="N19" s="641">
        <f t="shared" si="1"/>
        <v>25725</v>
      </c>
      <c r="O19" s="321">
        <v>220</v>
      </c>
      <c r="P19" s="322">
        <v>1480</v>
      </c>
      <c r="Q19" s="322">
        <v>3512</v>
      </c>
      <c r="R19" s="322">
        <v>4396</v>
      </c>
      <c r="S19" s="322">
        <v>3771</v>
      </c>
      <c r="T19" s="322">
        <v>3448</v>
      </c>
      <c r="U19" s="322">
        <v>3151</v>
      </c>
      <c r="V19" s="322">
        <v>3717</v>
      </c>
      <c r="W19" s="322">
        <v>1790</v>
      </c>
      <c r="X19" s="604">
        <v>240</v>
      </c>
      <c r="Y19" s="641">
        <f t="shared" si="2"/>
        <v>3247</v>
      </c>
      <c r="Z19" s="321">
        <f t="shared" si="6"/>
        <v>66</v>
      </c>
      <c r="AA19" s="322">
        <f t="shared" si="6"/>
        <v>307</v>
      </c>
      <c r="AB19" s="322">
        <f t="shared" si="6"/>
        <v>489</v>
      </c>
      <c r="AC19" s="322">
        <f t="shared" si="6"/>
        <v>483</v>
      </c>
      <c r="AD19" s="322">
        <f t="shared" si="6"/>
        <v>457</v>
      </c>
      <c r="AE19" s="322">
        <f t="shared" si="6"/>
        <v>436</v>
      </c>
      <c r="AF19" s="322">
        <f t="shared" si="6"/>
        <v>387</v>
      </c>
      <c r="AG19" s="322">
        <f t="shared" si="6"/>
        <v>361</v>
      </c>
      <c r="AH19" s="322">
        <f t="shared" si="6"/>
        <v>237</v>
      </c>
      <c r="AI19" s="604">
        <f t="shared" si="6"/>
        <v>24</v>
      </c>
    </row>
    <row r="20" spans="1:35" x14ac:dyDescent="0.2">
      <c r="A20" s="664"/>
      <c r="B20" s="666" t="s">
        <v>135</v>
      </c>
      <c r="C20" s="605">
        <f t="shared" si="0"/>
        <v>18487</v>
      </c>
      <c r="D20" s="61">
        <v>150</v>
      </c>
      <c r="E20" s="42">
        <v>1042</v>
      </c>
      <c r="F20" s="42">
        <v>2428</v>
      </c>
      <c r="G20" s="42">
        <v>2891</v>
      </c>
      <c r="H20" s="42">
        <v>2618</v>
      </c>
      <c r="I20" s="42">
        <v>2518</v>
      </c>
      <c r="J20" s="42">
        <v>2350</v>
      </c>
      <c r="K20" s="42">
        <v>2856</v>
      </c>
      <c r="L20" s="42">
        <v>1464</v>
      </c>
      <c r="M20" s="633">
        <v>170</v>
      </c>
      <c r="N20" s="642">
        <f t="shared" si="1"/>
        <v>16920</v>
      </c>
      <c r="O20" s="61">
        <v>120</v>
      </c>
      <c r="P20" s="42">
        <v>902</v>
      </c>
      <c r="Q20" s="42">
        <v>2190</v>
      </c>
      <c r="R20" s="42">
        <v>2684</v>
      </c>
      <c r="S20" s="42">
        <v>2421</v>
      </c>
      <c r="T20" s="42">
        <v>2308</v>
      </c>
      <c r="U20" s="42">
        <v>2140</v>
      </c>
      <c r="V20" s="42">
        <v>2660</v>
      </c>
      <c r="W20" s="42">
        <v>1336</v>
      </c>
      <c r="X20" s="606">
        <v>159</v>
      </c>
      <c r="Y20" s="642">
        <f t="shared" si="2"/>
        <v>1567</v>
      </c>
      <c r="Z20" s="61">
        <f t="shared" si="6"/>
        <v>30</v>
      </c>
      <c r="AA20" s="42">
        <f t="shared" si="6"/>
        <v>140</v>
      </c>
      <c r="AB20" s="42">
        <f t="shared" si="6"/>
        <v>238</v>
      </c>
      <c r="AC20" s="42">
        <f t="shared" si="6"/>
        <v>207</v>
      </c>
      <c r="AD20" s="42">
        <f t="shared" si="6"/>
        <v>197</v>
      </c>
      <c r="AE20" s="42">
        <f t="shared" si="6"/>
        <v>210</v>
      </c>
      <c r="AF20" s="42">
        <f t="shared" si="6"/>
        <v>210</v>
      </c>
      <c r="AG20" s="42">
        <f t="shared" si="6"/>
        <v>196</v>
      </c>
      <c r="AH20" s="42">
        <f t="shared" si="6"/>
        <v>128</v>
      </c>
      <c r="AI20" s="606">
        <f t="shared" si="6"/>
        <v>11</v>
      </c>
    </row>
    <row r="21" spans="1:35" ht="25.5" x14ac:dyDescent="0.2">
      <c r="A21" s="664"/>
      <c r="B21" s="667" t="s">
        <v>136</v>
      </c>
      <c r="C21" s="607">
        <f t="shared" si="0"/>
        <v>4130</v>
      </c>
      <c r="D21" s="61">
        <v>51</v>
      </c>
      <c r="E21" s="42">
        <v>281</v>
      </c>
      <c r="F21" s="42">
        <v>623</v>
      </c>
      <c r="G21" s="42">
        <v>750</v>
      </c>
      <c r="H21" s="42">
        <v>600</v>
      </c>
      <c r="I21" s="42">
        <v>558</v>
      </c>
      <c r="J21" s="42">
        <v>503</v>
      </c>
      <c r="K21" s="42">
        <v>511</v>
      </c>
      <c r="L21" s="42">
        <v>234</v>
      </c>
      <c r="M21" s="633">
        <v>19</v>
      </c>
      <c r="N21" s="642">
        <f t="shared" si="1"/>
        <v>3048</v>
      </c>
      <c r="O21" s="61">
        <v>29</v>
      </c>
      <c r="P21" s="42">
        <v>180</v>
      </c>
      <c r="Q21" s="42">
        <v>463</v>
      </c>
      <c r="R21" s="42">
        <v>570</v>
      </c>
      <c r="S21" s="42">
        <v>429</v>
      </c>
      <c r="T21" s="42">
        <v>408</v>
      </c>
      <c r="U21" s="42">
        <v>389</v>
      </c>
      <c r="V21" s="42">
        <v>401</v>
      </c>
      <c r="W21" s="42">
        <v>166</v>
      </c>
      <c r="X21" s="606">
        <v>13</v>
      </c>
      <c r="Y21" s="642">
        <f t="shared" si="2"/>
        <v>1082</v>
      </c>
      <c r="Z21" s="61">
        <f t="shared" si="6"/>
        <v>22</v>
      </c>
      <c r="AA21" s="42">
        <f t="shared" si="6"/>
        <v>101</v>
      </c>
      <c r="AB21" s="42">
        <f t="shared" si="6"/>
        <v>160</v>
      </c>
      <c r="AC21" s="42">
        <f t="shared" si="6"/>
        <v>180</v>
      </c>
      <c r="AD21" s="42">
        <f t="shared" si="6"/>
        <v>171</v>
      </c>
      <c r="AE21" s="42">
        <f t="shared" si="6"/>
        <v>150</v>
      </c>
      <c r="AF21" s="42">
        <f t="shared" si="6"/>
        <v>114</v>
      </c>
      <c r="AG21" s="42">
        <f t="shared" si="6"/>
        <v>110</v>
      </c>
      <c r="AH21" s="42">
        <f t="shared" si="6"/>
        <v>68</v>
      </c>
      <c r="AI21" s="606">
        <f t="shared" si="6"/>
        <v>6</v>
      </c>
    </row>
    <row r="22" spans="1:35" x14ac:dyDescent="0.2">
      <c r="A22" s="664"/>
      <c r="B22" s="666" t="s">
        <v>137</v>
      </c>
      <c r="C22" s="605">
        <f t="shared" si="0"/>
        <v>6355</v>
      </c>
      <c r="D22" s="61">
        <v>85</v>
      </c>
      <c r="E22" s="42">
        <v>464</v>
      </c>
      <c r="F22" s="42">
        <v>950</v>
      </c>
      <c r="G22" s="42">
        <v>1238</v>
      </c>
      <c r="H22" s="42">
        <v>1010</v>
      </c>
      <c r="I22" s="42">
        <v>808</v>
      </c>
      <c r="J22" s="42">
        <v>685</v>
      </c>
      <c r="K22" s="42">
        <v>711</v>
      </c>
      <c r="L22" s="42">
        <v>329</v>
      </c>
      <c r="M22" s="633">
        <v>75</v>
      </c>
      <c r="N22" s="642">
        <f t="shared" si="1"/>
        <v>5757</v>
      </c>
      <c r="O22" s="61">
        <v>71</v>
      </c>
      <c r="P22" s="42">
        <v>398</v>
      </c>
      <c r="Q22" s="42">
        <v>859</v>
      </c>
      <c r="R22" s="42">
        <v>1142</v>
      </c>
      <c r="S22" s="42">
        <v>921</v>
      </c>
      <c r="T22" s="42">
        <v>732</v>
      </c>
      <c r="U22" s="42">
        <v>622</v>
      </c>
      <c r="V22" s="42">
        <v>656</v>
      </c>
      <c r="W22" s="42">
        <v>288</v>
      </c>
      <c r="X22" s="606">
        <v>68</v>
      </c>
      <c r="Y22" s="642">
        <f t="shared" si="2"/>
        <v>598</v>
      </c>
      <c r="Z22" s="61">
        <f t="shared" si="6"/>
        <v>14</v>
      </c>
      <c r="AA22" s="42">
        <f t="shared" si="6"/>
        <v>66</v>
      </c>
      <c r="AB22" s="42">
        <f t="shared" si="6"/>
        <v>91</v>
      </c>
      <c r="AC22" s="42">
        <f t="shared" si="6"/>
        <v>96</v>
      </c>
      <c r="AD22" s="42">
        <f t="shared" si="6"/>
        <v>89</v>
      </c>
      <c r="AE22" s="42">
        <f t="shared" si="6"/>
        <v>76</v>
      </c>
      <c r="AF22" s="42">
        <f t="shared" si="6"/>
        <v>63</v>
      </c>
      <c r="AG22" s="42">
        <f t="shared" si="6"/>
        <v>55</v>
      </c>
      <c r="AH22" s="42">
        <f t="shared" si="6"/>
        <v>41</v>
      </c>
      <c r="AI22" s="606">
        <f t="shared" si="6"/>
        <v>7</v>
      </c>
    </row>
    <row r="23" spans="1:35" s="60" customFormat="1" x14ac:dyDescent="0.2">
      <c r="A23" s="664"/>
      <c r="B23" s="668" t="s">
        <v>138</v>
      </c>
      <c r="C23" s="608">
        <f t="shared" si="0"/>
        <v>67</v>
      </c>
      <c r="D23" s="315">
        <v>1</v>
      </c>
      <c r="E23" s="316">
        <v>1</v>
      </c>
      <c r="F23" s="316">
        <v>3</v>
      </c>
      <c r="G23" s="316">
        <v>8</v>
      </c>
      <c r="H23" s="316">
        <v>8</v>
      </c>
      <c r="I23" s="316">
        <v>13</v>
      </c>
      <c r="J23" s="316">
        <v>7</v>
      </c>
      <c r="K23" s="316">
        <v>15</v>
      </c>
      <c r="L23" s="316">
        <v>9</v>
      </c>
      <c r="M23" s="634">
        <v>2</v>
      </c>
      <c r="N23" s="643">
        <f t="shared" si="1"/>
        <v>49</v>
      </c>
      <c r="O23" s="315">
        <v>1</v>
      </c>
      <c r="P23" s="316">
        <v>0</v>
      </c>
      <c r="Q23" s="316">
        <v>3</v>
      </c>
      <c r="R23" s="316">
        <v>7</v>
      </c>
      <c r="S23" s="316">
        <v>5</v>
      </c>
      <c r="T23" s="316">
        <v>10</v>
      </c>
      <c r="U23" s="316">
        <v>5</v>
      </c>
      <c r="V23" s="316">
        <v>12</v>
      </c>
      <c r="W23" s="316">
        <v>6</v>
      </c>
      <c r="X23" s="609">
        <v>0</v>
      </c>
      <c r="Y23" s="643">
        <f t="shared" si="2"/>
        <v>18</v>
      </c>
      <c r="Z23" s="315">
        <f t="shared" si="6"/>
        <v>0</v>
      </c>
      <c r="AA23" s="316">
        <f t="shared" si="6"/>
        <v>1</v>
      </c>
      <c r="AB23" s="316">
        <f t="shared" si="6"/>
        <v>0</v>
      </c>
      <c r="AC23" s="316">
        <f t="shared" si="6"/>
        <v>1</v>
      </c>
      <c r="AD23" s="316">
        <f t="shared" si="6"/>
        <v>3</v>
      </c>
      <c r="AE23" s="316">
        <f t="shared" si="6"/>
        <v>3</v>
      </c>
      <c r="AF23" s="316">
        <f t="shared" si="6"/>
        <v>2</v>
      </c>
      <c r="AG23" s="316">
        <f t="shared" si="6"/>
        <v>3</v>
      </c>
      <c r="AH23" s="316">
        <f t="shared" si="6"/>
        <v>3</v>
      </c>
      <c r="AI23" s="609">
        <f t="shared" si="6"/>
        <v>2</v>
      </c>
    </row>
    <row r="24" spans="1:35" s="60" customFormat="1" x14ac:dyDescent="0.2">
      <c r="A24" s="664"/>
      <c r="B24" s="668" t="s">
        <v>139</v>
      </c>
      <c r="C24" s="608">
        <f t="shared" si="0"/>
        <v>1926</v>
      </c>
      <c r="D24" s="315">
        <f>16</f>
        <v>16</v>
      </c>
      <c r="E24" s="316">
        <f>148</f>
        <v>148</v>
      </c>
      <c r="F24" s="316">
        <f>270</f>
        <v>270</v>
      </c>
      <c r="G24" s="316">
        <f>370+2</f>
        <v>372</v>
      </c>
      <c r="H24" s="316">
        <f>312</f>
        <v>312</v>
      </c>
      <c r="I24" s="316">
        <f>284+7</f>
        <v>291</v>
      </c>
      <c r="J24" s="316">
        <f>171+3</f>
        <v>174</v>
      </c>
      <c r="K24" s="316">
        <f>145+2</f>
        <v>147</v>
      </c>
      <c r="L24" s="316">
        <f>114</f>
        <v>114</v>
      </c>
      <c r="M24" s="634">
        <f>82</f>
        <v>82</v>
      </c>
      <c r="N24" s="643">
        <f t="shared" si="1"/>
        <v>1869</v>
      </c>
      <c r="O24" s="315">
        <f>15</f>
        <v>15</v>
      </c>
      <c r="P24" s="316">
        <f>144</f>
        <v>144</v>
      </c>
      <c r="Q24" s="316">
        <f>261</f>
        <v>261</v>
      </c>
      <c r="R24" s="316">
        <f>362+2</f>
        <v>364</v>
      </c>
      <c r="S24" s="316">
        <f>304</f>
        <v>304</v>
      </c>
      <c r="T24" s="316">
        <f>268+7</f>
        <v>275</v>
      </c>
      <c r="U24" s="316">
        <f>164+3</f>
        <v>167</v>
      </c>
      <c r="V24" s="316">
        <f>145+2</f>
        <v>147</v>
      </c>
      <c r="W24" s="316">
        <f>111</f>
        <v>111</v>
      </c>
      <c r="X24" s="609">
        <f>81</f>
        <v>81</v>
      </c>
      <c r="Y24" s="643">
        <f t="shared" si="2"/>
        <v>57</v>
      </c>
      <c r="Z24" s="315">
        <f t="shared" si="6"/>
        <v>1</v>
      </c>
      <c r="AA24" s="316">
        <f t="shared" si="6"/>
        <v>4</v>
      </c>
      <c r="AB24" s="316">
        <f t="shared" si="6"/>
        <v>9</v>
      </c>
      <c r="AC24" s="316">
        <f t="shared" si="6"/>
        <v>8</v>
      </c>
      <c r="AD24" s="316">
        <f t="shared" si="6"/>
        <v>8</v>
      </c>
      <c r="AE24" s="316">
        <f t="shared" si="6"/>
        <v>16</v>
      </c>
      <c r="AF24" s="316">
        <f t="shared" si="6"/>
        <v>7</v>
      </c>
      <c r="AG24" s="316">
        <f t="shared" si="6"/>
        <v>0</v>
      </c>
      <c r="AH24" s="316">
        <f t="shared" si="6"/>
        <v>3</v>
      </c>
      <c r="AI24" s="609">
        <f t="shared" si="6"/>
        <v>1</v>
      </c>
    </row>
    <row r="25" spans="1:35" ht="13.5" thickBot="1" x14ac:dyDescent="0.25">
      <c r="A25" s="669"/>
      <c r="B25" s="670" t="s">
        <v>0</v>
      </c>
      <c r="C25" s="610">
        <f>C19+C23+C24</f>
        <v>30965</v>
      </c>
      <c r="D25" s="318">
        <f t="shared" ref="D25:M25" si="9">D19+D23+D24</f>
        <v>303</v>
      </c>
      <c r="E25" s="319">
        <f t="shared" si="9"/>
        <v>1936</v>
      </c>
      <c r="F25" s="319">
        <f t="shared" si="9"/>
        <v>4274</v>
      </c>
      <c r="G25" s="319">
        <f t="shared" si="9"/>
        <v>5259</v>
      </c>
      <c r="H25" s="319">
        <f t="shared" si="9"/>
        <v>4548</v>
      </c>
      <c r="I25" s="319">
        <f t="shared" si="9"/>
        <v>4188</v>
      </c>
      <c r="J25" s="319">
        <f t="shared" si="9"/>
        <v>3719</v>
      </c>
      <c r="K25" s="319">
        <f t="shared" si="9"/>
        <v>4240</v>
      </c>
      <c r="L25" s="319">
        <f t="shared" si="9"/>
        <v>2150</v>
      </c>
      <c r="M25" s="330">
        <f t="shared" si="9"/>
        <v>348</v>
      </c>
      <c r="N25" s="610">
        <f>N19+N23+N24</f>
        <v>27643</v>
      </c>
      <c r="O25" s="318">
        <f t="shared" ref="O25:X25" si="10">O19+O23+O24</f>
        <v>236</v>
      </c>
      <c r="P25" s="319">
        <f t="shared" si="10"/>
        <v>1624</v>
      </c>
      <c r="Q25" s="319">
        <f t="shared" si="10"/>
        <v>3776</v>
      </c>
      <c r="R25" s="319">
        <f t="shared" si="10"/>
        <v>4767</v>
      </c>
      <c r="S25" s="319">
        <f t="shared" si="10"/>
        <v>4080</v>
      </c>
      <c r="T25" s="319">
        <f t="shared" si="10"/>
        <v>3733</v>
      </c>
      <c r="U25" s="319">
        <f t="shared" si="10"/>
        <v>3323</v>
      </c>
      <c r="V25" s="319">
        <f t="shared" si="10"/>
        <v>3876</v>
      </c>
      <c r="W25" s="319">
        <f t="shared" si="10"/>
        <v>1907</v>
      </c>
      <c r="X25" s="611">
        <f t="shared" si="10"/>
        <v>321</v>
      </c>
      <c r="Y25" s="647">
        <f t="shared" si="2"/>
        <v>3322</v>
      </c>
      <c r="Z25" s="318">
        <f t="shared" si="6"/>
        <v>67</v>
      </c>
      <c r="AA25" s="319">
        <f t="shared" si="6"/>
        <v>312</v>
      </c>
      <c r="AB25" s="319">
        <f t="shared" si="6"/>
        <v>498</v>
      </c>
      <c r="AC25" s="319">
        <f t="shared" si="6"/>
        <v>492</v>
      </c>
      <c r="AD25" s="319">
        <f t="shared" si="6"/>
        <v>468</v>
      </c>
      <c r="AE25" s="319">
        <f t="shared" si="6"/>
        <v>455</v>
      </c>
      <c r="AF25" s="319">
        <f t="shared" si="6"/>
        <v>396</v>
      </c>
      <c r="AG25" s="319">
        <f t="shared" si="6"/>
        <v>364</v>
      </c>
      <c r="AH25" s="319">
        <f t="shared" si="6"/>
        <v>243</v>
      </c>
      <c r="AI25" s="611">
        <f t="shared" si="6"/>
        <v>27</v>
      </c>
    </row>
    <row r="26" spans="1:35" ht="25.5" x14ac:dyDescent="0.2">
      <c r="A26" s="664" t="s">
        <v>127</v>
      </c>
      <c r="B26" s="665" t="s">
        <v>134</v>
      </c>
      <c r="C26" s="603">
        <f t="shared" si="0"/>
        <v>27772</v>
      </c>
      <c r="D26" s="321">
        <v>304</v>
      </c>
      <c r="E26" s="322">
        <v>1432</v>
      </c>
      <c r="F26" s="322">
        <v>3532</v>
      </c>
      <c r="G26" s="322">
        <v>4699</v>
      </c>
      <c r="H26" s="322">
        <v>4203</v>
      </c>
      <c r="I26" s="322">
        <v>4097</v>
      </c>
      <c r="J26" s="322">
        <v>3232</v>
      </c>
      <c r="K26" s="322">
        <v>3883</v>
      </c>
      <c r="L26" s="322">
        <v>2063</v>
      </c>
      <c r="M26" s="632">
        <v>327</v>
      </c>
      <c r="N26" s="641">
        <f t="shared" si="1"/>
        <v>24638</v>
      </c>
      <c r="O26" s="321">
        <v>235</v>
      </c>
      <c r="P26" s="322">
        <v>1202</v>
      </c>
      <c r="Q26" s="322">
        <v>3029</v>
      </c>
      <c r="R26" s="322">
        <v>4183</v>
      </c>
      <c r="S26" s="322">
        <v>3786</v>
      </c>
      <c r="T26" s="322">
        <v>3635</v>
      </c>
      <c r="U26" s="322">
        <v>2906</v>
      </c>
      <c r="V26" s="322">
        <v>3521</v>
      </c>
      <c r="W26" s="322">
        <v>1858</v>
      </c>
      <c r="X26" s="604">
        <v>283</v>
      </c>
      <c r="Y26" s="641">
        <f t="shared" si="2"/>
        <v>3134</v>
      </c>
      <c r="Z26" s="321">
        <f t="shared" si="6"/>
        <v>69</v>
      </c>
      <c r="AA26" s="322">
        <f t="shared" si="6"/>
        <v>230</v>
      </c>
      <c r="AB26" s="322">
        <f t="shared" si="6"/>
        <v>503</v>
      </c>
      <c r="AC26" s="322">
        <f t="shared" si="6"/>
        <v>516</v>
      </c>
      <c r="AD26" s="322">
        <f t="shared" si="6"/>
        <v>417</v>
      </c>
      <c r="AE26" s="322">
        <f t="shared" si="6"/>
        <v>462</v>
      </c>
      <c r="AF26" s="322">
        <f t="shared" si="6"/>
        <v>326</v>
      </c>
      <c r="AG26" s="322">
        <f t="shared" si="6"/>
        <v>362</v>
      </c>
      <c r="AH26" s="322">
        <f t="shared" si="6"/>
        <v>205</v>
      </c>
      <c r="AI26" s="604">
        <f t="shared" si="6"/>
        <v>44</v>
      </c>
    </row>
    <row r="27" spans="1:35" x14ac:dyDescent="0.2">
      <c r="A27" s="664"/>
      <c r="B27" s="666" t="s">
        <v>135</v>
      </c>
      <c r="C27" s="605">
        <f t="shared" si="0"/>
        <v>17541</v>
      </c>
      <c r="D27" s="61">
        <v>161</v>
      </c>
      <c r="E27" s="42">
        <v>836</v>
      </c>
      <c r="F27" s="42">
        <v>2091</v>
      </c>
      <c r="G27" s="42">
        <v>2767</v>
      </c>
      <c r="H27" s="42">
        <v>2607</v>
      </c>
      <c r="I27" s="42">
        <v>2604</v>
      </c>
      <c r="J27" s="42">
        <v>2127</v>
      </c>
      <c r="K27" s="42">
        <v>2665</v>
      </c>
      <c r="L27" s="42">
        <v>1465</v>
      </c>
      <c r="M27" s="633">
        <v>218</v>
      </c>
      <c r="N27" s="642">
        <f t="shared" si="1"/>
        <v>16146</v>
      </c>
      <c r="O27" s="61">
        <v>139</v>
      </c>
      <c r="P27" s="42">
        <v>741</v>
      </c>
      <c r="Q27" s="42">
        <v>1871</v>
      </c>
      <c r="R27" s="42">
        <v>2544</v>
      </c>
      <c r="S27" s="42">
        <v>2429</v>
      </c>
      <c r="T27" s="42">
        <v>2401</v>
      </c>
      <c r="U27" s="42">
        <v>1972</v>
      </c>
      <c r="V27" s="42">
        <v>2493</v>
      </c>
      <c r="W27" s="42">
        <v>1358</v>
      </c>
      <c r="X27" s="606">
        <v>198</v>
      </c>
      <c r="Y27" s="642">
        <f t="shared" si="2"/>
        <v>1395</v>
      </c>
      <c r="Z27" s="61">
        <f t="shared" si="6"/>
        <v>22</v>
      </c>
      <c r="AA27" s="42">
        <f t="shared" si="6"/>
        <v>95</v>
      </c>
      <c r="AB27" s="42">
        <f t="shared" si="6"/>
        <v>220</v>
      </c>
      <c r="AC27" s="42">
        <f t="shared" si="6"/>
        <v>223</v>
      </c>
      <c r="AD27" s="42">
        <f t="shared" si="6"/>
        <v>178</v>
      </c>
      <c r="AE27" s="42">
        <f t="shared" si="6"/>
        <v>203</v>
      </c>
      <c r="AF27" s="42">
        <f t="shared" si="6"/>
        <v>155</v>
      </c>
      <c r="AG27" s="42">
        <f t="shared" si="6"/>
        <v>172</v>
      </c>
      <c r="AH27" s="42">
        <f t="shared" si="6"/>
        <v>107</v>
      </c>
      <c r="AI27" s="606">
        <f t="shared" si="6"/>
        <v>20</v>
      </c>
    </row>
    <row r="28" spans="1:35" ht="25.5" x14ac:dyDescent="0.2">
      <c r="A28" s="664"/>
      <c r="B28" s="667" t="s">
        <v>136</v>
      </c>
      <c r="C28" s="607">
        <f t="shared" si="0"/>
        <v>4137</v>
      </c>
      <c r="D28" s="61">
        <v>68</v>
      </c>
      <c r="E28" s="42">
        <v>234</v>
      </c>
      <c r="F28" s="42">
        <v>593</v>
      </c>
      <c r="G28" s="42">
        <v>733</v>
      </c>
      <c r="H28" s="42">
        <v>599</v>
      </c>
      <c r="I28" s="42">
        <v>625</v>
      </c>
      <c r="J28" s="42">
        <v>456</v>
      </c>
      <c r="K28" s="42">
        <v>530</v>
      </c>
      <c r="L28" s="42">
        <v>263</v>
      </c>
      <c r="M28" s="633">
        <v>36</v>
      </c>
      <c r="N28" s="642">
        <f t="shared" si="1"/>
        <v>3002</v>
      </c>
      <c r="O28" s="61">
        <v>34</v>
      </c>
      <c r="P28" s="42">
        <v>149</v>
      </c>
      <c r="Q28" s="42">
        <v>410</v>
      </c>
      <c r="R28" s="42">
        <v>543</v>
      </c>
      <c r="S28" s="42">
        <v>451</v>
      </c>
      <c r="T28" s="42">
        <v>449</v>
      </c>
      <c r="U28" s="42">
        <v>348</v>
      </c>
      <c r="V28" s="42">
        <v>402</v>
      </c>
      <c r="W28" s="42">
        <v>193</v>
      </c>
      <c r="X28" s="606">
        <v>23</v>
      </c>
      <c r="Y28" s="642">
        <f t="shared" si="2"/>
        <v>1135</v>
      </c>
      <c r="Z28" s="61">
        <f t="shared" si="6"/>
        <v>34</v>
      </c>
      <c r="AA28" s="42">
        <f t="shared" si="6"/>
        <v>85</v>
      </c>
      <c r="AB28" s="42">
        <f t="shared" si="6"/>
        <v>183</v>
      </c>
      <c r="AC28" s="42">
        <f t="shared" si="6"/>
        <v>190</v>
      </c>
      <c r="AD28" s="42">
        <f t="shared" si="6"/>
        <v>148</v>
      </c>
      <c r="AE28" s="42">
        <f t="shared" si="6"/>
        <v>176</v>
      </c>
      <c r="AF28" s="42">
        <f t="shared" si="6"/>
        <v>108</v>
      </c>
      <c r="AG28" s="42">
        <f t="shared" si="6"/>
        <v>128</v>
      </c>
      <c r="AH28" s="42">
        <f t="shared" si="6"/>
        <v>70</v>
      </c>
      <c r="AI28" s="606">
        <f t="shared" si="6"/>
        <v>13</v>
      </c>
    </row>
    <row r="29" spans="1:35" x14ac:dyDescent="0.2">
      <c r="A29" s="664"/>
      <c r="B29" s="666" t="s">
        <v>137</v>
      </c>
      <c r="C29" s="605">
        <f t="shared" si="0"/>
        <v>6094</v>
      </c>
      <c r="D29" s="61">
        <v>75</v>
      </c>
      <c r="E29" s="42">
        <v>362</v>
      </c>
      <c r="F29" s="42">
        <v>848</v>
      </c>
      <c r="G29" s="42">
        <v>1199</v>
      </c>
      <c r="H29" s="42">
        <v>997</v>
      </c>
      <c r="I29" s="42">
        <v>868</v>
      </c>
      <c r="J29" s="42">
        <v>649</v>
      </c>
      <c r="K29" s="42">
        <v>688</v>
      </c>
      <c r="L29" s="42">
        <v>335</v>
      </c>
      <c r="M29" s="633">
        <v>73</v>
      </c>
      <c r="N29" s="642">
        <f t="shared" si="1"/>
        <v>5490</v>
      </c>
      <c r="O29" s="61">
        <v>62</v>
      </c>
      <c r="P29" s="42">
        <v>312</v>
      </c>
      <c r="Q29" s="42">
        <v>748</v>
      </c>
      <c r="R29" s="42">
        <v>1096</v>
      </c>
      <c r="S29" s="42">
        <v>906</v>
      </c>
      <c r="T29" s="42">
        <v>785</v>
      </c>
      <c r="U29" s="42">
        <v>586</v>
      </c>
      <c r="V29" s="42">
        <v>626</v>
      </c>
      <c r="W29" s="42">
        <v>307</v>
      </c>
      <c r="X29" s="606">
        <v>62</v>
      </c>
      <c r="Y29" s="642">
        <f t="shared" si="2"/>
        <v>604</v>
      </c>
      <c r="Z29" s="61">
        <f t="shared" si="6"/>
        <v>13</v>
      </c>
      <c r="AA29" s="42">
        <f t="shared" si="6"/>
        <v>50</v>
      </c>
      <c r="AB29" s="42">
        <f t="shared" si="6"/>
        <v>100</v>
      </c>
      <c r="AC29" s="42">
        <f t="shared" si="6"/>
        <v>103</v>
      </c>
      <c r="AD29" s="42">
        <f t="shared" si="6"/>
        <v>91</v>
      </c>
      <c r="AE29" s="42">
        <f t="shared" si="6"/>
        <v>83</v>
      </c>
      <c r="AF29" s="42">
        <f t="shared" si="6"/>
        <v>63</v>
      </c>
      <c r="AG29" s="42">
        <f t="shared" si="6"/>
        <v>62</v>
      </c>
      <c r="AH29" s="42">
        <f t="shared" si="6"/>
        <v>28</v>
      </c>
      <c r="AI29" s="606">
        <f t="shared" si="6"/>
        <v>11</v>
      </c>
    </row>
    <row r="30" spans="1:35" s="60" customFormat="1" x14ac:dyDescent="0.2">
      <c r="A30" s="664"/>
      <c r="B30" s="668" t="s">
        <v>138</v>
      </c>
      <c r="C30" s="608">
        <f t="shared" si="0"/>
        <v>177</v>
      </c>
      <c r="D30" s="315">
        <v>1</v>
      </c>
      <c r="E30" s="316">
        <v>7</v>
      </c>
      <c r="F30" s="316">
        <v>19</v>
      </c>
      <c r="G30" s="316">
        <v>23</v>
      </c>
      <c r="H30" s="316">
        <v>29</v>
      </c>
      <c r="I30" s="316">
        <v>28</v>
      </c>
      <c r="J30" s="316">
        <v>14</v>
      </c>
      <c r="K30" s="316">
        <v>33</v>
      </c>
      <c r="L30" s="316">
        <v>22</v>
      </c>
      <c r="M30" s="634">
        <v>1</v>
      </c>
      <c r="N30" s="643">
        <f t="shared" si="1"/>
        <v>119</v>
      </c>
      <c r="O30" s="315">
        <v>0</v>
      </c>
      <c r="P30" s="316">
        <v>4</v>
      </c>
      <c r="Q30" s="316">
        <v>15</v>
      </c>
      <c r="R30" s="316">
        <v>17</v>
      </c>
      <c r="S30" s="316">
        <v>19</v>
      </c>
      <c r="T30" s="316">
        <v>20</v>
      </c>
      <c r="U30" s="316">
        <v>7</v>
      </c>
      <c r="V30" s="316">
        <v>22</v>
      </c>
      <c r="W30" s="316">
        <v>15</v>
      </c>
      <c r="X30" s="609">
        <v>0</v>
      </c>
      <c r="Y30" s="643">
        <f t="shared" si="2"/>
        <v>58</v>
      </c>
      <c r="Z30" s="315">
        <f t="shared" si="6"/>
        <v>1</v>
      </c>
      <c r="AA30" s="316">
        <f t="shared" si="6"/>
        <v>3</v>
      </c>
      <c r="AB30" s="316">
        <f t="shared" si="6"/>
        <v>4</v>
      </c>
      <c r="AC30" s="316">
        <f t="shared" si="6"/>
        <v>6</v>
      </c>
      <c r="AD30" s="316">
        <f t="shared" si="6"/>
        <v>10</v>
      </c>
      <c r="AE30" s="316">
        <f t="shared" si="6"/>
        <v>8</v>
      </c>
      <c r="AF30" s="316">
        <f t="shared" si="6"/>
        <v>7</v>
      </c>
      <c r="AG30" s="316">
        <f t="shared" si="6"/>
        <v>11</v>
      </c>
      <c r="AH30" s="316">
        <f t="shared" si="6"/>
        <v>7</v>
      </c>
      <c r="AI30" s="609">
        <f t="shared" si="6"/>
        <v>1</v>
      </c>
    </row>
    <row r="31" spans="1:35" s="60" customFormat="1" x14ac:dyDescent="0.2">
      <c r="A31" s="664"/>
      <c r="B31" s="668" t="s">
        <v>139</v>
      </c>
      <c r="C31" s="608">
        <f t="shared" si="0"/>
        <v>1866</v>
      </c>
      <c r="D31" s="315">
        <v>19</v>
      </c>
      <c r="E31" s="316">
        <v>109</v>
      </c>
      <c r="F31" s="316">
        <v>235</v>
      </c>
      <c r="G31" s="316">
        <v>329</v>
      </c>
      <c r="H31" s="316">
        <v>351</v>
      </c>
      <c r="I31" s="316">
        <v>286</v>
      </c>
      <c r="J31" s="316">
        <v>159</v>
      </c>
      <c r="K31" s="316">
        <v>127</v>
      </c>
      <c r="L31" s="316">
        <v>149</v>
      </c>
      <c r="M31" s="634">
        <v>102</v>
      </c>
      <c r="N31" s="643">
        <f t="shared" si="1"/>
        <v>1817</v>
      </c>
      <c r="O31" s="315">
        <v>18</v>
      </c>
      <c r="P31" s="316">
        <v>107</v>
      </c>
      <c r="Q31" s="316">
        <v>231</v>
      </c>
      <c r="R31" s="316">
        <v>323</v>
      </c>
      <c r="S31" s="316">
        <v>340</v>
      </c>
      <c r="T31" s="316">
        <v>275</v>
      </c>
      <c r="U31" s="316">
        <v>148</v>
      </c>
      <c r="V31" s="316">
        <v>126</v>
      </c>
      <c r="W31" s="316">
        <v>148</v>
      </c>
      <c r="X31" s="609">
        <v>101</v>
      </c>
      <c r="Y31" s="643">
        <f t="shared" si="2"/>
        <v>49</v>
      </c>
      <c r="Z31" s="315">
        <f t="shared" si="6"/>
        <v>1</v>
      </c>
      <c r="AA31" s="316">
        <f t="shared" si="6"/>
        <v>2</v>
      </c>
      <c r="AB31" s="316">
        <f t="shared" si="6"/>
        <v>4</v>
      </c>
      <c r="AC31" s="316">
        <f t="shared" si="6"/>
        <v>6</v>
      </c>
      <c r="AD31" s="316">
        <f t="shared" si="6"/>
        <v>11</v>
      </c>
      <c r="AE31" s="316">
        <f t="shared" si="6"/>
        <v>11</v>
      </c>
      <c r="AF31" s="316">
        <f t="shared" si="6"/>
        <v>11</v>
      </c>
      <c r="AG31" s="316">
        <f t="shared" si="6"/>
        <v>1</v>
      </c>
      <c r="AH31" s="316">
        <f t="shared" si="6"/>
        <v>1</v>
      </c>
      <c r="AI31" s="609">
        <f t="shared" si="6"/>
        <v>1</v>
      </c>
    </row>
    <row r="32" spans="1:35" ht="13.5" thickBot="1" x14ac:dyDescent="0.25">
      <c r="A32" s="664"/>
      <c r="B32" s="671" t="s">
        <v>0</v>
      </c>
      <c r="C32" s="613">
        <f>C26+C30+C31</f>
        <v>29815</v>
      </c>
      <c r="D32" s="327">
        <f t="shared" ref="D32:M32" si="11">D26+D30+D31</f>
        <v>324</v>
      </c>
      <c r="E32" s="328">
        <f t="shared" si="11"/>
        <v>1548</v>
      </c>
      <c r="F32" s="328">
        <f t="shared" si="11"/>
        <v>3786</v>
      </c>
      <c r="G32" s="328">
        <f t="shared" si="11"/>
        <v>5051</v>
      </c>
      <c r="H32" s="328">
        <f t="shared" si="11"/>
        <v>4583</v>
      </c>
      <c r="I32" s="328">
        <f t="shared" si="11"/>
        <v>4411</v>
      </c>
      <c r="J32" s="328">
        <f t="shared" si="11"/>
        <v>3405</v>
      </c>
      <c r="K32" s="328">
        <f t="shared" si="11"/>
        <v>4043</v>
      </c>
      <c r="L32" s="328">
        <f t="shared" si="11"/>
        <v>2234</v>
      </c>
      <c r="M32" s="542">
        <f t="shared" si="11"/>
        <v>430</v>
      </c>
      <c r="N32" s="613">
        <f>N26+N30+N31</f>
        <v>26574</v>
      </c>
      <c r="O32" s="327">
        <f t="shared" ref="O32:X32" si="12">O26+O30+O31</f>
        <v>253</v>
      </c>
      <c r="P32" s="328">
        <f t="shared" si="12"/>
        <v>1313</v>
      </c>
      <c r="Q32" s="328">
        <f t="shared" si="12"/>
        <v>3275</v>
      </c>
      <c r="R32" s="328">
        <f t="shared" si="12"/>
        <v>4523</v>
      </c>
      <c r="S32" s="328">
        <f t="shared" si="12"/>
        <v>4145</v>
      </c>
      <c r="T32" s="328">
        <f t="shared" si="12"/>
        <v>3930</v>
      </c>
      <c r="U32" s="328">
        <f t="shared" si="12"/>
        <v>3061</v>
      </c>
      <c r="V32" s="328">
        <f t="shared" si="12"/>
        <v>3669</v>
      </c>
      <c r="W32" s="328">
        <f t="shared" si="12"/>
        <v>2021</v>
      </c>
      <c r="X32" s="614">
        <f t="shared" si="12"/>
        <v>384</v>
      </c>
      <c r="Y32" s="648">
        <f t="shared" si="2"/>
        <v>3241</v>
      </c>
      <c r="Z32" s="327">
        <f t="shared" si="6"/>
        <v>71</v>
      </c>
      <c r="AA32" s="328">
        <f t="shared" si="6"/>
        <v>235</v>
      </c>
      <c r="AB32" s="328">
        <f t="shared" si="6"/>
        <v>511</v>
      </c>
      <c r="AC32" s="328">
        <f t="shared" si="6"/>
        <v>528</v>
      </c>
      <c r="AD32" s="328">
        <f t="shared" si="6"/>
        <v>438</v>
      </c>
      <c r="AE32" s="328">
        <f t="shared" si="6"/>
        <v>481</v>
      </c>
      <c r="AF32" s="328">
        <f t="shared" si="6"/>
        <v>344</v>
      </c>
      <c r="AG32" s="328">
        <f t="shared" si="6"/>
        <v>374</v>
      </c>
      <c r="AH32" s="328">
        <f t="shared" si="6"/>
        <v>213</v>
      </c>
      <c r="AI32" s="614">
        <f t="shared" si="6"/>
        <v>46</v>
      </c>
    </row>
    <row r="33" spans="1:46" s="60" customFormat="1" ht="25.5" x14ac:dyDescent="0.2">
      <c r="A33" s="672" t="s">
        <v>128</v>
      </c>
      <c r="B33" s="673" t="s">
        <v>134</v>
      </c>
      <c r="C33" s="615">
        <f>SUM(D33:M33)</f>
        <v>27418</v>
      </c>
      <c r="D33" s="335">
        <v>238</v>
      </c>
      <c r="E33" s="100">
        <v>1187</v>
      </c>
      <c r="F33" s="100">
        <v>3161</v>
      </c>
      <c r="G33" s="100">
        <v>4702</v>
      </c>
      <c r="H33" s="100">
        <v>4408</v>
      </c>
      <c r="I33" s="100">
        <v>4162</v>
      </c>
      <c r="J33" s="100">
        <v>3122</v>
      </c>
      <c r="K33" s="100">
        <v>3823</v>
      </c>
      <c r="L33" s="100">
        <v>2151</v>
      </c>
      <c r="M33" s="101">
        <v>464</v>
      </c>
      <c r="N33" s="615">
        <f>SUM(O33:X33)</f>
        <v>24381</v>
      </c>
      <c r="O33" s="335">
        <v>187</v>
      </c>
      <c r="P33" s="100">
        <v>986</v>
      </c>
      <c r="Q33" s="100">
        <v>2732</v>
      </c>
      <c r="R33" s="100">
        <v>4121</v>
      </c>
      <c r="S33" s="100">
        <v>3984</v>
      </c>
      <c r="T33" s="100">
        <v>3754</v>
      </c>
      <c r="U33" s="100">
        <v>2756</v>
      </c>
      <c r="V33" s="100">
        <v>3498</v>
      </c>
      <c r="W33" s="100">
        <v>1949</v>
      </c>
      <c r="X33" s="616">
        <v>414</v>
      </c>
      <c r="Y33" s="649">
        <f t="shared" si="2"/>
        <v>3037</v>
      </c>
      <c r="Z33" s="335">
        <v>51</v>
      </c>
      <c r="AA33" s="100">
        <v>201</v>
      </c>
      <c r="AB33" s="100">
        <v>429</v>
      </c>
      <c r="AC33" s="100">
        <v>581</v>
      </c>
      <c r="AD33" s="100">
        <v>424</v>
      </c>
      <c r="AE33" s="100">
        <v>408</v>
      </c>
      <c r="AF33" s="100">
        <v>366</v>
      </c>
      <c r="AG33" s="100">
        <v>325</v>
      </c>
      <c r="AH33" s="100">
        <v>202</v>
      </c>
      <c r="AI33" s="616">
        <v>50</v>
      </c>
    </row>
    <row r="34" spans="1:46" x14ac:dyDescent="0.2">
      <c r="A34" s="664"/>
      <c r="B34" s="666" t="s">
        <v>135</v>
      </c>
      <c r="C34" s="617">
        <f t="shared" ref="C34:C38" si="13">SUM(D34:M34)</f>
        <v>16417</v>
      </c>
      <c r="D34" s="13">
        <v>129</v>
      </c>
      <c r="E34" s="3">
        <v>689</v>
      </c>
      <c r="F34" s="3">
        <v>1789</v>
      </c>
      <c r="G34" s="3">
        <v>2646</v>
      </c>
      <c r="H34" s="3">
        <v>2543</v>
      </c>
      <c r="I34" s="3">
        <v>2478</v>
      </c>
      <c r="J34" s="3">
        <v>1908</v>
      </c>
      <c r="K34" s="3">
        <v>2490</v>
      </c>
      <c r="L34" s="3">
        <v>1439</v>
      </c>
      <c r="M34" s="4">
        <v>306</v>
      </c>
      <c r="N34" s="617">
        <f t="shared" ref="N34:N38" si="14">SUM(O34:X34)</f>
        <v>15096</v>
      </c>
      <c r="O34" s="13">
        <v>113</v>
      </c>
      <c r="P34" s="3">
        <v>606</v>
      </c>
      <c r="Q34" s="3">
        <v>1606</v>
      </c>
      <c r="R34" s="3">
        <v>2391</v>
      </c>
      <c r="S34" s="3">
        <v>2382</v>
      </c>
      <c r="T34" s="3">
        <v>2290</v>
      </c>
      <c r="U34" s="3">
        <v>1743</v>
      </c>
      <c r="V34" s="3">
        <v>2344</v>
      </c>
      <c r="W34" s="3">
        <v>1340</v>
      </c>
      <c r="X34" s="618">
        <v>281</v>
      </c>
      <c r="Y34" s="650">
        <f t="shared" si="2"/>
        <v>1321</v>
      </c>
      <c r="Z34" s="13">
        <v>16</v>
      </c>
      <c r="AA34" s="3">
        <v>83</v>
      </c>
      <c r="AB34" s="3">
        <v>183</v>
      </c>
      <c r="AC34" s="3">
        <v>255</v>
      </c>
      <c r="AD34" s="3">
        <v>161</v>
      </c>
      <c r="AE34" s="3">
        <v>188</v>
      </c>
      <c r="AF34" s="3">
        <v>165</v>
      </c>
      <c r="AG34" s="3">
        <v>146</v>
      </c>
      <c r="AH34" s="3">
        <v>99</v>
      </c>
      <c r="AI34" s="618">
        <v>25</v>
      </c>
    </row>
    <row r="35" spans="1:46" ht="25.5" x14ac:dyDescent="0.2">
      <c r="A35" s="664"/>
      <c r="B35" s="667" t="s">
        <v>136</v>
      </c>
      <c r="C35" s="617">
        <f t="shared" si="13"/>
        <v>4140</v>
      </c>
      <c r="D35" s="13">
        <v>38</v>
      </c>
      <c r="E35" s="3">
        <v>168</v>
      </c>
      <c r="F35" s="3">
        <v>518</v>
      </c>
      <c r="G35" s="3">
        <v>769</v>
      </c>
      <c r="H35" s="3">
        <v>650</v>
      </c>
      <c r="I35" s="3">
        <v>649</v>
      </c>
      <c r="J35" s="3">
        <v>464</v>
      </c>
      <c r="K35" s="3">
        <v>550</v>
      </c>
      <c r="L35" s="3">
        <v>280</v>
      </c>
      <c r="M35" s="4">
        <v>54</v>
      </c>
      <c r="N35" s="617">
        <f t="shared" si="14"/>
        <v>3039</v>
      </c>
      <c r="O35" s="13">
        <v>14</v>
      </c>
      <c r="P35" s="3">
        <v>104</v>
      </c>
      <c r="Q35" s="3">
        <v>372</v>
      </c>
      <c r="R35" s="3">
        <v>553</v>
      </c>
      <c r="S35" s="3">
        <v>481</v>
      </c>
      <c r="T35" s="3">
        <v>499</v>
      </c>
      <c r="U35" s="3">
        <v>337</v>
      </c>
      <c r="V35" s="3">
        <v>425</v>
      </c>
      <c r="W35" s="3">
        <v>214</v>
      </c>
      <c r="X35" s="618">
        <v>40</v>
      </c>
      <c r="Y35" s="650">
        <f t="shared" si="2"/>
        <v>1101</v>
      </c>
      <c r="Z35" s="13">
        <v>24</v>
      </c>
      <c r="AA35" s="3">
        <v>64</v>
      </c>
      <c r="AB35" s="3">
        <v>146</v>
      </c>
      <c r="AC35" s="3">
        <v>216</v>
      </c>
      <c r="AD35" s="3">
        <v>169</v>
      </c>
      <c r="AE35" s="3">
        <v>150</v>
      </c>
      <c r="AF35" s="3">
        <v>127</v>
      </c>
      <c r="AG35" s="3">
        <v>125</v>
      </c>
      <c r="AH35" s="3">
        <v>66</v>
      </c>
      <c r="AI35" s="618">
        <v>14</v>
      </c>
    </row>
    <row r="36" spans="1:46" x14ac:dyDescent="0.2">
      <c r="A36" s="664"/>
      <c r="B36" s="666" t="s">
        <v>137</v>
      </c>
      <c r="C36" s="617">
        <f t="shared" si="13"/>
        <v>6040</v>
      </c>
      <c r="D36" s="13">
        <v>60</v>
      </c>
      <c r="E36" s="3">
        <v>286</v>
      </c>
      <c r="F36" s="3">
        <v>778</v>
      </c>
      <c r="G36" s="3">
        <v>1163</v>
      </c>
      <c r="H36" s="3">
        <v>1072</v>
      </c>
      <c r="I36" s="3">
        <v>907</v>
      </c>
      <c r="J36" s="3">
        <v>650</v>
      </c>
      <c r="K36" s="3">
        <v>675</v>
      </c>
      <c r="L36" s="3">
        <v>353</v>
      </c>
      <c r="M36" s="4">
        <v>96</v>
      </c>
      <c r="N36" s="617">
        <f t="shared" si="14"/>
        <v>5466</v>
      </c>
      <c r="O36" s="13">
        <v>49</v>
      </c>
      <c r="P36" s="3">
        <v>235</v>
      </c>
      <c r="Q36" s="3">
        <v>683</v>
      </c>
      <c r="R36" s="3">
        <v>1059</v>
      </c>
      <c r="S36" s="3">
        <v>981</v>
      </c>
      <c r="T36" s="3">
        <v>841</v>
      </c>
      <c r="U36" s="3">
        <v>584</v>
      </c>
      <c r="V36" s="3">
        <v>626</v>
      </c>
      <c r="W36" s="3">
        <v>322</v>
      </c>
      <c r="X36" s="618">
        <v>86</v>
      </c>
      <c r="Y36" s="650">
        <f t="shared" si="2"/>
        <v>574</v>
      </c>
      <c r="Z36" s="13">
        <v>11</v>
      </c>
      <c r="AA36" s="3">
        <v>51</v>
      </c>
      <c r="AB36" s="3">
        <v>95</v>
      </c>
      <c r="AC36" s="3">
        <v>104</v>
      </c>
      <c r="AD36" s="3">
        <v>91</v>
      </c>
      <c r="AE36" s="3">
        <v>66</v>
      </c>
      <c r="AF36" s="3">
        <v>66</v>
      </c>
      <c r="AG36" s="3">
        <v>49</v>
      </c>
      <c r="AH36" s="3">
        <v>31</v>
      </c>
      <c r="AI36" s="618">
        <v>10</v>
      </c>
    </row>
    <row r="37" spans="1:46" x14ac:dyDescent="0.2">
      <c r="A37" s="664"/>
      <c r="B37" s="668" t="s">
        <v>138</v>
      </c>
      <c r="C37" s="619">
        <f t="shared" si="13"/>
        <v>376</v>
      </c>
      <c r="D37" s="333">
        <v>8</v>
      </c>
      <c r="E37" s="332">
        <v>24</v>
      </c>
      <c r="F37" s="332">
        <v>35</v>
      </c>
      <c r="G37" s="332">
        <v>52</v>
      </c>
      <c r="H37" s="332">
        <v>63</v>
      </c>
      <c r="I37" s="332">
        <v>64</v>
      </c>
      <c r="J37" s="332">
        <v>35</v>
      </c>
      <c r="K37" s="332">
        <v>49</v>
      </c>
      <c r="L37" s="332">
        <v>37</v>
      </c>
      <c r="M37" s="334">
        <v>9</v>
      </c>
      <c r="N37" s="619">
        <f t="shared" si="14"/>
        <v>278</v>
      </c>
      <c r="O37" s="333">
        <v>5</v>
      </c>
      <c r="P37" s="332">
        <v>14</v>
      </c>
      <c r="Q37" s="332">
        <v>26</v>
      </c>
      <c r="R37" s="332">
        <v>36</v>
      </c>
      <c r="S37" s="332">
        <v>51</v>
      </c>
      <c r="T37" s="332">
        <v>47</v>
      </c>
      <c r="U37" s="332">
        <v>26</v>
      </c>
      <c r="V37" s="332">
        <v>37</v>
      </c>
      <c r="W37" s="332">
        <v>29</v>
      </c>
      <c r="X37" s="620">
        <v>7</v>
      </c>
      <c r="Y37" s="651">
        <f t="shared" si="2"/>
        <v>98</v>
      </c>
      <c r="Z37" s="333">
        <v>3</v>
      </c>
      <c r="AA37" s="332">
        <v>10</v>
      </c>
      <c r="AB37" s="332">
        <v>9</v>
      </c>
      <c r="AC37" s="332">
        <v>16</v>
      </c>
      <c r="AD37" s="332">
        <v>12</v>
      </c>
      <c r="AE37" s="332">
        <v>17</v>
      </c>
      <c r="AF37" s="332">
        <v>9</v>
      </c>
      <c r="AG37" s="332">
        <v>12</v>
      </c>
      <c r="AH37" s="332">
        <v>8</v>
      </c>
      <c r="AI37" s="620">
        <v>2</v>
      </c>
    </row>
    <row r="38" spans="1:46" x14ac:dyDescent="0.2">
      <c r="A38" s="664"/>
      <c r="B38" s="668" t="s">
        <v>139</v>
      </c>
      <c r="C38" s="619">
        <f t="shared" si="13"/>
        <v>1796</v>
      </c>
      <c r="D38" s="333">
        <v>10</v>
      </c>
      <c r="E38" s="332">
        <v>107</v>
      </c>
      <c r="F38" s="332">
        <v>197</v>
      </c>
      <c r="G38" s="332">
        <v>322</v>
      </c>
      <c r="H38" s="332">
        <v>348</v>
      </c>
      <c r="I38" s="332">
        <v>272</v>
      </c>
      <c r="J38" s="332">
        <v>162</v>
      </c>
      <c r="K38" s="332">
        <v>137</v>
      </c>
      <c r="L38" s="332">
        <v>130</v>
      </c>
      <c r="M38" s="334">
        <v>111</v>
      </c>
      <c r="N38" s="619">
        <f t="shared" si="14"/>
        <v>1762</v>
      </c>
      <c r="O38" s="333">
        <v>10</v>
      </c>
      <c r="P38" s="332">
        <v>106</v>
      </c>
      <c r="Q38" s="332">
        <v>194</v>
      </c>
      <c r="R38" s="332">
        <v>318</v>
      </c>
      <c r="S38" s="332">
        <v>342</v>
      </c>
      <c r="T38" s="332">
        <v>267</v>
      </c>
      <c r="U38" s="332">
        <v>152</v>
      </c>
      <c r="V38" s="332">
        <v>134</v>
      </c>
      <c r="W38" s="332">
        <v>129</v>
      </c>
      <c r="X38" s="620">
        <v>110</v>
      </c>
      <c r="Y38" s="651">
        <f t="shared" si="2"/>
        <v>34</v>
      </c>
      <c r="Z38" s="333"/>
      <c r="AA38" s="332">
        <v>1</v>
      </c>
      <c r="AB38" s="332">
        <v>3</v>
      </c>
      <c r="AC38" s="332">
        <v>4</v>
      </c>
      <c r="AD38" s="332">
        <v>6</v>
      </c>
      <c r="AE38" s="332">
        <v>5</v>
      </c>
      <c r="AF38" s="332">
        <v>10</v>
      </c>
      <c r="AG38" s="332">
        <v>3</v>
      </c>
      <c r="AH38" s="332">
        <v>1</v>
      </c>
      <c r="AI38" s="620">
        <v>1</v>
      </c>
    </row>
    <row r="39" spans="1:46" ht="13.5" thickBot="1" x14ac:dyDescent="0.25">
      <c r="A39" s="669"/>
      <c r="B39" s="670" t="s">
        <v>0</v>
      </c>
      <c r="C39" s="621">
        <f>C33+C37+C38</f>
        <v>29590</v>
      </c>
      <c r="D39" s="329">
        <f t="shared" ref="D39:AI39" si="15">D33+D37+D38</f>
        <v>256</v>
      </c>
      <c r="E39" s="319">
        <f t="shared" si="15"/>
        <v>1318</v>
      </c>
      <c r="F39" s="319">
        <f t="shared" si="15"/>
        <v>3393</v>
      </c>
      <c r="G39" s="319">
        <f t="shared" si="15"/>
        <v>5076</v>
      </c>
      <c r="H39" s="319">
        <f t="shared" si="15"/>
        <v>4819</v>
      </c>
      <c r="I39" s="319">
        <f t="shared" si="15"/>
        <v>4498</v>
      </c>
      <c r="J39" s="319">
        <f t="shared" si="15"/>
        <v>3319</v>
      </c>
      <c r="K39" s="319">
        <f t="shared" si="15"/>
        <v>4009</v>
      </c>
      <c r="L39" s="319">
        <f t="shared" si="15"/>
        <v>2318</v>
      </c>
      <c r="M39" s="330">
        <f t="shared" si="15"/>
        <v>584</v>
      </c>
      <c r="N39" s="621">
        <f>N33+N37+N38</f>
        <v>26421</v>
      </c>
      <c r="O39" s="329">
        <f t="shared" si="15"/>
        <v>202</v>
      </c>
      <c r="P39" s="319">
        <f t="shared" si="15"/>
        <v>1106</v>
      </c>
      <c r="Q39" s="319">
        <f t="shared" si="15"/>
        <v>2952</v>
      </c>
      <c r="R39" s="319">
        <f t="shared" si="15"/>
        <v>4475</v>
      </c>
      <c r="S39" s="319">
        <f t="shared" si="15"/>
        <v>4377</v>
      </c>
      <c r="T39" s="319">
        <f t="shared" si="15"/>
        <v>4068</v>
      </c>
      <c r="U39" s="319">
        <f t="shared" si="15"/>
        <v>2934</v>
      </c>
      <c r="V39" s="319">
        <f t="shared" si="15"/>
        <v>3669</v>
      </c>
      <c r="W39" s="319">
        <f t="shared" si="15"/>
        <v>2107</v>
      </c>
      <c r="X39" s="611">
        <f t="shared" si="15"/>
        <v>531</v>
      </c>
      <c r="Y39" s="652">
        <f t="shared" si="15"/>
        <v>3169</v>
      </c>
      <c r="Z39" s="329">
        <f t="shared" si="15"/>
        <v>54</v>
      </c>
      <c r="AA39" s="319">
        <f t="shared" si="15"/>
        <v>212</v>
      </c>
      <c r="AB39" s="319">
        <f t="shared" si="15"/>
        <v>441</v>
      </c>
      <c r="AC39" s="319">
        <f t="shared" si="15"/>
        <v>601</v>
      </c>
      <c r="AD39" s="319">
        <f t="shared" si="15"/>
        <v>442</v>
      </c>
      <c r="AE39" s="319">
        <f t="shared" si="15"/>
        <v>430</v>
      </c>
      <c r="AF39" s="319">
        <f t="shared" si="15"/>
        <v>385</v>
      </c>
      <c r="AG39" s="319">
        <f t="shared" si="15"/>
        <v>340</v>
      </c>
      <c r="AH39" s="319">
        <f t="shared" si="15"/>
        <v>211</v>
      </c>
      <c r="AI39" s="611">
        <f t="shared" si="15"/>
        <v>53</v>
      </c>
    </row>
    <row r="40" spans="1:46" s="60" customFormat="1" ht="25.5" x14ac:dyDescent="0.2">
      <c r="A40" s="672" t="s">
        <v>171</v>
      </c>
      <c r="B40" s="673" t="s">
        <v>134</v>
      </c>
      <c r="C40" s="615">
        <f>SUM(D40:M40)</f>
        <v>26663</v>
      </c>
      <c r="D40" s="335">
        <v>287</v>
      </c>
      <c r="E40" s="100">
        <v>1039</v>
      </c>
      <c r="F40" s="100">
        <v>2803</v>
      </c>
      <c r="G40" s="100">
        <v>4519</v>
      </c>
      <c r="H40" s="100">
        <v>4530</v>
      </c>
      <c r="I40" s="100">
        <v>4122</v>
      </c>
      <c r="J40" s="100">
        <v>3133</v>
      </c>
      <c r="K40" s="100">
        <v>3428</v>
      </c>
      <c r="L40" s="100">
        <v>2285</v>
      </c>
      <c r="M40" s="101">
        <v>517</v>
      </c>
      <c r="N40" s="622">
        <f>SUM(O40:X40)</f>
        <v>23702</v>
      </c>
      <c r="O40" s="420">
        <v>220</v>
      </c>
      <c r="P40" s="100">
        <v>851</v>
      </c>
      <c r="Q40" s="100">
        <v>2381</v>
      </c>
      <c r="R40" s="100">
        <v>3967</v>
      </c>
      <c r="S40" s="100">
        <v>4075</v>
      </c>
      <c r="T40" s="100">
        <v>3724</v>
      </c>
      <c r="U40" s="100">
        <v>2799</v>
      </c>
      <c r="V40" s="100">
        <v>3136</v>
      </c>
      <c r="W40" s="100">
        <v>2091</v>
      </c>
      <c r="X40" s="616">
        <v>458</v>
      </c>
      <c r="Y40" s="649">
        <f t="shared" ref="Y40:Y45" si="16">Z40+AA40+AB40+AC40+AD40+AE40+AF40+AG40+AH40+AI40</f>
        <v>2961</v>
      </c>
      <c r="Z40" s="335">
        <v>67</v>
      </c>
      <c r="AA40" s="100">
        <v>188</v>
      </c>
      <c r="AB40" s="100">
        <v>422</v>
      </c>
      <c r="AC40" s="100">
        <v>552</v>
      </c>
      <c r="AD40" s="100">
        <v>455</v>
      </c>
      <c r="AE40" s="100">
        <v>398</v>
      </c>
      <c r="AF40" s="100">
        <v>334</v>
      </c>
      <c r="AG40" s="100">
        <v>292</v>
      </c>
      <c r="AH40" s="100">
        <v>194</v>
      </c>
      <c r="AI40" s="616">
        <v>59</v>
      </c>
      <c r="AK40" s="391"/>
      <c r="AL40" s="391"/>
      <c r="AM40" s="391"/>
      <c r="AN40" s="391"/>
      <c r="AO40" s="391"/>
      <c r="AP40" s="391"/>
      <c r="AQ40" s="391"/>
      <c r="AR40" s="391"/>
      <c r="AS40" s="391"/>
      <c r="AT40" s="391"/>
    </row>
    <row r="41" spans="1:46" x14ac:dyDescent="0.2">
      <c r="A41" s="664"/>
      <c r="B41" s="666" t="s">
        <v>135</v>
      </c>
      <c r="C41" s="617">
        <f t="shared" ref="C41:C45" si="17">SUM(D41:M41)</f>
        <v>15891</v>
      </c>
      <c r="D41" s="13">
        <v>165</v>
      </c>
      <c r="E41" s="3">
        <v>576</v>
      </c>
      <c r="F41" s="3">
        <v>1532</v>
      </c>
      <c r="G41" s="3">
        <v>2517</v>
      </c>
      <c r="H41" s="3">
        <v>2639</v>
      </c>
      <c r="I41" s="3">
        <v>2467</v>
      </c>
      <c r="J41" s="3">
        <v>1930</v>
      </c>
      <c r="K41" s="3">
        <v>2195</v>
      </c>
      <c r="L41" s="3">
        <v>1520</v>
      </c>
      <c r="M41" s="4">
        <v>350</v>
      </c>
      <c r="N41" s="624">
        <f t="shared" ref="N41:N45" si="18">SUM(O41:X41)</f>
        <v>14631</v>
      </c>
      <c r="O41" s="421">
        <v>142</v>
      </c>
      <c r="P41" s="3">
        <v>487</v>
      </c>
      <c r="Q41" s="3">
        <v>1361</v>
      </c>
      <c r="R41" s="3">
        <v>2266</v>
      </c>
      <c r="S41" s="3">
        <v>2453</v>
      </c>
      <c r="T41" s="3">
        <v>2315</v>
      </c>
      <c r="U41" s="3">
        <v>1789</v>
      </c>
      <c r="V41" s="3">
        <v>2065</v>
      </c>
      <c r="W41" s="3">
        <v>1424</v>
      </c>
      <c r="X41" s="618">
        <v>329</v>
      </c>
      <c r="Y41" s="650">
        <f t="shared" si="16"/>
        <v>1260</v>
      </c>
      <c r="Z41" s="13">
        <v>23</v>
      </c>
      <c r="AA41" s="3">
        <v>89</v>
      </c>
      <c r="AB41" s="3">
        <v>171</v>
      </c>
      <c r="AC41" s="3">
        <v>251</v>
      </c>
      <c r="AD41" s="3">
        <v>186</v>
      </c>
      <c r="AE41" s="3">
        <v>152</v>
      </c>
      <c r="AF41" s="3">
        <v>141</v>
      </c>
      <c r="AG41" s="3">
        <v>130</v>
      </c>
      <c r="AH41" s="3">
        <v>96</v>
      </c>
      <c r="AI41" s="618">
        <v>21</v>
      </c>
      <c r="AK41" s="391"/>
      <c r="AL41" s="391"/>
      <c r="AM41" s="391"/>
      <c r="AN41" s="391"/>
      <c r="AO41" s="391"/>
      <c r="AP41" s="391"/>
      <c r="AQ41" s="391"/>
      <c r="AR41" s="391"/>
      <c r="AS41" s="391"/>
      <c r="AT41" s="391"/>
    </row>
    <row r="42" spans="1:46" ht="25.5" x14ac:dyDescent="0.2">
      <c r="A42" s="664"/>
      <c r="B42" s="667" t="s">
        <v>136</v>
      </c>
      <c r="C42" s="617">
        <f t="shared" si="17"/>
        <v>4097</v>
      </c>
      <c r="D42" s="13">
        <v>50</v>
      </c>
      <c r="E42" s="3">
        <v>170</v>
      </c>
      <c r="F42" s="3">
        <v>458</v>
      </c>
      <c r="G42" s="3">
        <v>786</v>
      </c>
      <c r="H42" s="3">
        <v>676</v>
      </c>
      <c r="I42" s="3">
        <v>615</v>
      </c>
      <c r="J42" s="3">
        <v>460</v>
      </c>
      <c r="K42" s="3">
        <v>496</v>
      </c>
      <c r="L42" s="3">
        <v>311</v>
      </c>
      <c r="M42" s="4">
        <v>75</v>
      </c>
      <c r="N42" s="624">
        <f t="shared" si="18"/>
        <v>2985</v>
      </c>
      <c r="O42" s="421">
        <v>16</v>
      </c>
      <c r="P42" s="3">
        <v>106</v>
      </c>
      <c r="Q42" s="3">
        <v>318</v>
      </c>
      <c r="R42" s="3">
        <v>586</v>
      </c>
      <c r="S42" s="3">
        <v>501</v>
      </c>
      <c r="T42" s="3">
        <v>443</v>
      </c>
      <c r="U42" s="3">
        <v>329</v>
      </c>
      <c r="V42" s="3">
        <v>387</v>
      </c>
      <c r="W42" s="3">
        <v>248</v>
      </c>
      <c r="X42" s="618">
        <v>51</v>
      </c>
      <c r="Y42" s="650">
        <f t="shared" si="16"/>
        <v>1112</v>
      </c>
      <c r="Z42" s="13">
        <v>34</v>
      </c>
      <c r="AA42" s="3">
        <v>64</v>
      </c>
      <c r="AB42" s="3">
        <v>140</v>
      </c>
      <c r="AC42" s="3">
        <v>200</v>
      </c>
      <c r="AD42" s="3">
        <v>175</v>
      </c>
      <c r="AE42" s="3">
        <v>172</v>
      </c>
      <c r="AF42" s="3">
        <v>131</v>
      </c>
      <c r="AG42" s="3">
        <v>109</v>
      </c>
      <c r="AH42" s="3">
        <v>63</v>
      </c>
      <c r="AI42" s="618">
        <v>24</v>
      </c>
      <c r="AK42" s="391"/>
      <c r="AL42" s="391"/>
      <c r="AM42" s="391"/>
      <c r="AN42" s="391"/>
      <c r="AO42" s="391"/>
      <c r="AP42" s="391"/>
      <c r="AQ42" s="391"/>
      <c r="AR42" s="391"/>
      <c r="AS42" s="391"/>
      <c r="AT42" s="391"/>
    </row>
    <row r="43" spans="1:46" x14ac:dyDescent="0.2">
      <c r="A43" s="664"/>
      <c r="B43" s="666" t="s">
        <v>137</v>
      </c>
      <c r="C43" s="617">
        <f t="shared" si="17"/>
        <v>6175</v>
      </c>
      <c r="D43" s="13">
        <v>65</v>
      </c>
      <c r="E43" s="3">
        <v>268</v>
      </c>
      <c r="F43" s="3">
        <v>768</v>
      </c>
      <c r="G43" s="3">
        <v>1149</v>
      </c>
      <c r="H43" s="3">
        <v>1133</v>
      </c>
      <c r="I43" s="3">
        <v>951</v>
      </c>
      <c r="J43" s="3">
        <v>687</v>
      </c>
      <c r="K43" s="3">
        <v>671</v>
      </c>
      <c r="L43" s="3">
        <v>397</v>
      </c>
      <c r="M43" s="4">
        <v>86</v>
      </c>
      <c r="N43" s="624">
        <f t="shared" si="18"/>
        <v>5586</v>
      </c>
      <c r="O43" s="421">
        <v>55</v>
      </c>
      <c r="P43" s="3">
        <v>233</v>
      </c>
      <c r="Q43" s="3">
        <v>657</v>
      </c>
      <c r="R43" s="3">
        <v>1048</v>
      </c>
      <c r="S43" s="3">
        <v>1039</v>
      </c>
      <c r="T43" s="3">
        <v>877</v>
      </c>
      <c r="U43" s="3">
        <v>625</v>
      </c>
      <c r="V43" s="3">
        <v>618</v>
      </c>
      <c r="W43" s="3">
        <v>362</v>
      </c>
      <c r="X43" s="618">
        <v>72</v>
      </c>
      <c r="Y43" s="650">
        <f t="shared" si="16"/>
        <v>589</v>
      </c>
      <c r="Z43" s="13">
        <v>10</v>
      </c>
      <c r="AA43" s="3">
        <v>35</v>
      </c>
      <c r="AB43" s="3">
        <v>111</v>
      </c>
      <c r="AC43" s="3">
        <v>101</v>
      </c>
      <c r="AD43" s="3">
        <v>94</v>
      </c>
      <c r="AE43" s="3">
        <v>74</v>
      </c>
      <c r="AF43" s="3">
        <v>62</v>
      </c>
      <c r="AG43" s="3">
        <v>53</v>
      </c>
      <c r="AH43" s="3">
        <v>35</v>
      </c>
      <c r="AI43" s="618">
        <v>14</v>
      </c>
      <c r="AK43" s="391"/>
      <c r="AL43" s="391"/>
      <c r="AM43" s="391"/>
      <c r="AN43" s="391"/>
      <c r="AO43" s="391"/>
      <c r="AP43" s="391"/>
      <c r="AQ43" s="391"/>
      <c r="AR43" s="391"/>
      <c r="AS43" s="391"/>
      <c r="AT43" s="391"/>
    </row>
    <row r="44" spans="1:46" x14ac:dyDescent="0.2">
      <c r="A44" s="664"/>
      <c r="B44" s="668" t="s">
        <v>138</v>
      </c>
      <c r="C44" s="619">
        <f t="shared" si="17"/>
        <v>730</v>
      </c>
      <c r="D44" s="333">
        <v>18</v>
      </c>
      <c r="E44" s="332">
        <v>50</v>
      </c>
      <c r="F44" s="332">
        <v>73</v>
      </c>
      <c r="G44" s="332">
        <v>95</v>
      </c>
      <c r="H44" s="332">
        <v>123</v>
      </c>
      <c r="I44" s="332">
        <v>112</v>
      </c>
      <c r="J44" s="332">
        <v>95</v>
      </c>
      <c r="K44" s="332">
        <v>115</v>
      </c>
      <c r="L44" s="332">
        <v>41</v>
      </c>
      <c r="M44" s="334">
        <v>8</v>
      </c>
      <c r="N44" s="626">
        <f t="shared" si="18"/>
        <v>505</v>
      </c>
      <c r="O44" s="422">
        <v>10</v>
      </c>
      <c r="P44" s="419">
        <v>33</v>
      </c>
      <c r="Q44" s="419">
        <v>47</v>
      </c>
      <c r="R44" s="419">
        <v>69</v>
      </c>
      <c r="S44" s="419">
        <v>102</v>
      </c>
      <c r="T44" s="419">
        <v>83</v>
      </c>
      <c r="U44" s="419">
        <v>60</v>
      </c>
      <c r="V44" s="419">
        <v>71</v>
      </c>
      <c r="W44" s="419">
        <v>27</v>
      </c>
      <c r="X44" s="645">
        <v>3</v>
      </c>
      <c r="Y44" s="651">
        <f t="shared" si="16"/>
        <v>225</v>
      </c>
      <c r="Z44" s="333">
        <v>8</v>
      </c>
      <c r="AA44" s="332">
        <v>17</v>
      </c>
      <c r="AB44" s="332">
        <v>26</v>
      </c>
      <c r="AC44" s="332">
        <v>26</v>
      </c>
      <c r="AD44" s="332">
        <v>21</v>
      </c>
      <c r="AE44" s="332">
        <v>29</v>
      </c>
      <c r="AF44" s="332">
        <v>35</v>
      </c>
      <c r="AG44" s="332">
        <v>44</v>
      </c>
      <c r="AH44" s="332">
        <v>14</v>
      </c>
      <c r="AI44" s="620">
        <v>5</v>
      </c>
    </row>
    <row r="45" spans="1:46" x14ac:dyDescent="0.2">
      <c r="A45" s="664"/>
      <c r="B45" s="668" t="s">
        <v>139</v>
      </c>
      <c r="C45" s="619">
        <f t="shared" si="17"/>
        <v>1859</v>
      </c>
      <c r="D45" s="333">
        <v>11</v>
      </c>
      <c r="E45" s="332">
        <v>115</v>
      </c>
      <c r="F45" s="332">
        <v>177</v>
      </c>
      <c r="G45" s="332">
        <v>313</v>
      </c>
      <c r="H45" s="332">
        <v>347</v>
      </c>
      <c r="I45" s="332">
        <v>330</v>
      </c>
      <c r="J45" s="332">
        <v>170</v>
      </c>
      <c r="K45" s="332">
        <v>131</v>
      </c>
      <c r="L45" s="332">
        <v>136</v>
      </c>
      <c r="M45" s="334">
        <v>129</v>
      </c>
      <c r="N45" s="626">
        <f t="shared" si="18"/>
        <v>1822</v>
      </c>
      <c r="O45" s="423">
        <v>11</v>
      </c>
      <c r="P45" s="332">
        <v>115</v>
      </c>
      <c r="Q45" s="332">
        <v>174</v>
      </c>
      <c r="R45" s="332">
        <v>307</v>
      </c>
      <c r="S45" s="332">
        <v>341</v>
      </c>
      <c r="T45" s="332">
        <v>323</v>
      </c>
      <c r="U45" s="332">
        <v>160</v>
      </c>
      <c r="V45" s="332">
        <v>127</v>
      </c>
      <c r="W45" s="332">
        <v>136</v>
      </c>
      <c r="X45" s="620">
        <v>128</v>
      </c>
      <c r="Y45" s="651">
        <f t="shared" si="16"/>
        <v>37</v>
      </c>
      <c r="Z45" s="333"/>
      <c r="AA45" s="332"/>
      <c r="AB45" s="332">
        <v>3</v>
      </c>
      <c r="AC45" s="332">
        <v>6</v>
      </c>
      <c r="AD45" s="332">
        <v>6</v>
      </c>
      <c r="AE45" s="332">
        <v>7</v>
      </c>
      <c r="AF45" s="332">
        <v>10</v>
      </c>
      <c r="AG45" s="332">
        <v>4</v>
      </c>
      <c r="AH45" s="332"/>
      <c r="AI45" s="620">
        <v>1</v>
      </c>
    </row>
    <row r="46" spans="1:46" ht="13.5" thickBot="1" x14ac:dyDescent="0.25">
      <c r="A46" s="669"/>
      <c r="B46" s="670" t="s">
        <v>0</v>
      </c>
      <c r="C46" s="621">
        <f>C40+C44+C45</f>
        <v>29252</v>
      </c>
      <c r="D46" s="541">
        <f t="shared" ref="D46:M46" si="19">D40+D44+D45</f>
        <v>316</v>
      </c>
      <c r="E46" s="328">
        <f t="shared" si="19"/>
        <v>1204</v>
      </c>
      <c r="F46" s="328">
        <f t="shared" si="19"/>
        <v>3053</v>
      </c>
      <c r="G46" s="328">
        <f t="shared" si="19"/>
        <v>4927</v>
      </c>
      <c r="H46" s="328">
        <f t="shared" si="19"/>
        <v>5000</v>
      </c>
      <c r="I46" s="328">
        <f t="shared" si="19"/>
        <v>4564</v>
      </c>
      <c r="J46" s="328">
        <f t="shared" si="19"/>
        <v>3398</v>
      </c>
      <c r="K46" s="328">
        <f t="shared" si="19"/>
        <v>3674</v>
      </c>
      <c r="L46" s="328">
        <f t="shared" si="19"/>
        <v>2462</v>
      </c>
      <c r="M46" s="542">
        <f t="shared" si="19"/>
        <v>654</v>
      </c>
      <c r="N46" s="646">
        <f>N40+N44+N45</f>
        <v>26029</v>
      </c>
      <c r="O46" s="327">
        <f t="shared" ref="O46:AI46" si="20">O40+O44+O45</f>
        <v>241</v>
      </c>
      <c r="P46" s="328">
        <f t="shared" si="20"/>
        <v>999</v>
      </c>
      <c r="Q46" s="328">
        <f t="shared" si="20"/>
        <v>2602</v>
      </c>
      <c r="R46" s="328">
        <f t="shared" si="20"/>
        <v>4343</v>
      </c>
      <c r="S46" s="328">
        <f t="shared" si="20"/>
        <v>4518</v>
      </c>
      <c r="T46" s="328">
        <f t="shared" si="20"/>
        <v>4130</v>
      </c>
      <c r="U46" s="328">
        <f t="shared" si="20"/>
        <v>3019</v>
      </c>
      <c r="V46" s="328">
        <f t="shared" si="20"/>
        <v>3334</v>
      </c>
      <c r="W46" s="328">
        <f t="shared" si="20"/>
        <v>2254</v>
      </c>
      <c r="X46" s="614">
        <f t="shared" si="20"/>
        <v>589</v>
      </c>
      <c r="Y46" s="652">
        <f>Y40+Y44+Y45</f>
        <v>3223</v>
      </c>
      <c r="Z46" s="329">
        <f t="shared" si="20"/>
        <v>75</v>
      </c>
      <c r="AA46" s="319">
        <f t="shared" si="20"/>
        <v>205</v>
      </c>
      <c r="AB46" s="319">
        <f t="shared" si="20"/>
        <v>451</v>
      </c>
      <c r="AC46" s="319">
        <f t="shared" si="20"/>
        <v>584</v>
      </c>
      <c r="AD46" s="319">
        <f t="shared" si="20"/>
        <v>482</v>
      </c>
      <c r="AE46" s="319">
        <f t="shared" si="20"/>
        <v>434</v>
      </c>
      <c r="AF46" s="319">
        <f t="shared" si="20"/>
        <v>379</v>
      </c>
      <c r="AG46" s="319">
        <f t="shared" si="20"/>
        <v>340</v>
      </c>
      <c r="AH46" s="319">
        <f t="shared" si="20"/>
        <v>208</v>
      </c>
      <c r="AI46" s="611">
        <f t="shared" si="20"/>
        <v>65</v>
      </c>
    </row>
    <row r="47" spans="1:46" s="60" customFormat="1" ht="25.5" x14ac:dyDescent="0.2">
      <c r="A47" s="672" t="s">
        <v>174</v>
      </c>
      <c r="B47" s="673" t="s">
        <v>134</v>
      </c>
      <c r="C47" s="622">
        <f>SUM(D47:M47)</f>
        <v>25984</v>
      </c>
      <c r="D47" s="546">
        <v>241</v>
      </c>
      <c r="E47" s="547">
        <v>966</v>
      </c>
      <c r="F47" s="547">
        <v>2413</v>
      </c>
      <c r="G47" s="547">
        <v>4099</v>
      </c>
      <c r="H47" s="547">
        <v>4767</v>
      </c>
      <c r="I47" s="547">
        <v>4106</v>
      </c>
      <c r="J47" s="547">
        <v>3277</v>
      </c>
      <c r="K47" s="547">
        <v>3185</v>
      </c>
      <c r="L47" s="547">
        <v>2269</v>
      </c>
      <c r="M47" s="636">
        <v>661</v>
      </c>
      <c r="N47" s="622">
        <f>SUM(O47:X47)</f>
        <v>23104</v>
      </c>
      <c r="O47" s="546">
        <v>182</v>
      </c>
      <c r="P47" s="547">
        <v>822</v>
      </c>
      <c r="Q47" s="547">
        <v>2041</v>
      </c>
      <c r="R47" s="547">
        <v>3572</v>
      </c>
      <c r="S47" s="547">
        <v>4290</v>
      </c>
      <c r="T47" s="547">
        <v>3707</v>
      </c>
      <c r="U47" s="547">
        <v>2916</v>
      </c>
      <c r="V47" s="547">
        <v>2897</v>
      </c>
      <c r="W47" s="547">
        <v>2091</v>
      </c>
      <c r="X47" s="623">
        <v>586</v>
      </c>
      <c r="Y47" s="653">
        <f>Z47+AA47+AB47+AC47+AD47+AE47+AF47+AG47+AH47+AI47</f>
        <v>2880</v>
      </c>
      <c r="Z47" s="420">
        <v>59</v>
      </c>
      <c r="AA47" s="100">
        <v>144</v>
      </c>
      <c r="AB47" s="100">
        <v>372</v>
      </c>
      <c r="AC47" s="100">
        <v>527</v>
      </c>
      <c r="AD47" s="100">
        <v>477</v>
      </c>
      <c r="AE47" s="100">
        <v>399</v>
      </c>
      <c r="AF47" s="100">
        <v>361</v>
      </c>
      <c r="AG47" s="100">
        <v>288</v>
      </c>
      <c r="AH47" s="100">
        <v>178</v>
      </c>
      <c r="AI47" s="616">
        <v>75</v>
      </c>
      <c r="AK47" s="391"/>
      <c r="AL47" s="391"/>
      <c r="AM47" s="391"/>
      <c r="AN47" s="391"/>
      <c r="AO47" s="391"/>
      <c r="AP47" s="391"/>
      <c r="AQ47" s="391"/>
      <c r="AR47" s="391"/>
      <c r="AS47" s="391"/>
      <c r="AT47" s="391"/>
    </row>
    <row r="48" spans="1:46" x14ac:dyDescent="0.2">
      <c r="A48" s="664"/>
      <c r="B48" s="666" t="s">
        <v>135</v>
      </c>
      <c r="C48" s="624">
        <f>SUM(D48:M48)</f>
        <v>15513</v>
      </c>
      <c r="D48" s="548">
        <v>155</v>
      </c>
      <c r="E48" s="42">
        <v>544</v>
      </c>
      <c r="F48" s="544">
        <v>1311</v>
      </c>
      <c r="G48" s="545">
        <v>2300</v>
      </c>
      <c r="H48" s="545">
        <v>2706</v>
      </c>
      <c r="I48" s="545">
        <v>2461</v>
      </c>
      <c r="J48" s="545">
        <v>2012</v>
      </c>
      <c r="K48" s="545">
        <v>2044</v>
      </c>
      <c r="L48" s="545">
        <v>1543</v>
      </c>
      <c r="M48" s="637">
        <v>437</v>
      </c>
      <c r="N48" s="624">
        <f>SUM(O48:X48)</f>
        <v>14340</v>
      </c>
      <c r="O48" s="61">
        <v>127</v>
      </c>
      <c r="P48" s="42">
        <v>485</v>
      </c>
      <c r="Q48" s="42">
        <v>1177</v>
      </c>
      <c r="R48" s="42">
        <v>2057</v>
      </c>
      <c r="S48" s="42">
        <v>2516</v>
      </c>
      <c r="T48" s="42">
        <v>2308</v>
      </c>
      <c r="U48" s="42">
        <v>1872</v>
      </c>
      <c r="V48" s="42">
        <v>1927</v>
      </c>
      <c r="W48" s="42">
        <v>1458</v>
      </c>
      <c r="X48" s="606">
        <v>413</v>
      </c>
      <c r="Y48" s="654">
        <f>SUM(Z48:AI48)</f>
        <v>1173</v>
      </c>
      <c r="Z48" s="549">
        <v>28</v>
      </c>
      <c r="AA48" s="543">
        <v>59</v>
      </c>
      <c r="AB48" s="543">
        <v>134</v>
      </c>
      <c r="AC48" s="543">
        <v>243</v>
      </c>
      <c r="AD48" s="543">
        <v>190</v>
      </c>
      <c r="AE48" s="543">
        <v>153</v>
      </c>
      <c r="AF48" s="543">
        <v>140</v>
      </c>
      <c r="AG48" s="543">
        <v>117</v>
      </c>
      <c r="AH48" s="543">
        <v>85</v>
      </c>
      <c r="AI48" s="625">
        <v>24</v>
      </c>
      <c r="AK48" s="391"/>
      <c r="AL48" s="391"/>
      <c r="AM48" s="391"/>
      <c r="AN48" s="391"/>
      <c r="AO48" s="391"/>
      <c r="AP48" s="391"/>
      <c r="AQ48" s="391"/>
      <c r="AR48" s="391"/>
      <c r="AS48" s="391"/>
      <c r="AT48" s="391"/>
    </row>
    <row r="49" spans="1:46" ht="25.5" x14ac:dyDescent="0.2">
      <c r="A49" s="664"/>
      <c r="B49" s="667" t="s">
        <v>136</v>
      </c>
      <c r="C49" s="624">
        <f>SUM(D49:M49)</f>
        <v>4001</v>
      </c>
      <c r="D49" s="61">
        <v>32</v>
      </c>
      <c r="E49" s="42">
        <v>167</v>
      </c>
      <c r="F49" s="42">
        <v>424</v>
      </c>
      <c r="G49" s="42">
        <v>676</v>
      </c>
      <c r="H49" s="42">
        <v>743</v>
      </c>
      <c r="I49" s="42">
        <v>593</v>
      </c>
      <c r="J49" s="42">
        <v>501</v>
      </c>
      <c r="K49" s="42">
        <v>481</v>
      </c>
      <c r="L49" s="42">
        <v>286</v>
      </c>
      <c r="M49" s="633">
        <v>98</v>
      </c>
      <c r="N49" s="624">
        <f>SUM(O49:X49)</f>
        <v>2844</v>
      </c>
      <c r="O49" s="549">
        <v>14</v>
      </c>
      <c r="P49" s="543">
        <v>105</v>
      </c>
      <c r="Q49" s="543">
        <v>276</v>
      </c>
      <c r="R49" s="543">
        <v>491</v>
      </c>
      <c r="S49" s="543">
        <v>554</v>
      </c>
      <c r="T49" s="543">
        <v>423</v>
      </c>
      <c r="U49" s="543">
        <v>342</v>
      </c>
      <c r="V49" s="543">
        <v>357</v>
      </c>
      <c r="W49" s="543">
        <v>218</v>
      </c>
      <c r="X49" s="625">
        <v>64</v>
      </c>
      <c r="Y49" s="654">
        <f t="shared" ref="Y49:Y50" si="21">SUM(Z49:AI49)</f>
        <v>1157</v>
      </c>
      <c r="Z49" s="549">
        <v>18</v>
      </c>
      <c r="AA49" s="543">
        <v>62</v>
      </c>
      <c r="AB49" s="543">
        <v>148</v>
      </c>
      <c r="AC49" s="543">
        <v>185</v>
      </c>
      <c r="AD49" s="543">
        <v>189</v>
      </c>
      <c r="AE49" s="543">
        <v>170</v>
      </c>
      <c r="AF49" s="543">
        <v>159</v>
      </c>
      <c r="AG49" s="543">
        <v>124</v>
      </c>
      <c r="AH49" s="543">
        <v>68</v>
      </c>
      <c r="AI49" s="625">
        <v>34</v>
      </c>
      <c r="AL49" s="391"/>
      <c r="AM49" s="391"/>
      <c r="AN49" s="391"/>
      <c r="AO49" s="391"/>
      <c r="AP49" s="391"/>
      <c r="AQ49" s="391"/>
      <c r="AR49" s="391"/>
      <c r="AS49" s="391"/>
      <c r="AT49" s="391"/>
    </row>
    <row r="50" spans="1:46" x14ac:dyDescent="0.2">
      <c r="A50" s="664"/>
      <c r="B50" s="666" t="s">
        <v>137</v>
      </c>
      <c r="C50" s="624">
        <f>SUM(D50:M50)</f>
        <v>6241</v>
      </c>
      <c r="D50" s="549">
        <v>54</v>
      </c>
      <c r="E50" s="543">
        <v>234</v>
      </c>
      <c r="F50" s="543">
        <v>652</v>
      </c>
      <c r="G50" s="543">
        <v>1095</v>
      </c>
      <c r="H50" s="543">
        <v>1285</v>
      </c>
      <c r="I50" s="543">
        <v>1009</v>
      </c>
      <c r="J50" s="543">
        <v>733</v>
      </c>
      <c r="K50" s="543">
        <v>637</v>
      </c>
      <c r="L50" s="543">
        <v>424</v>
      </c>
      <c r="M50" s="638">
        <v>118</v>
      </c>
      <c r="N50" s="624">
        <f>SUM(O50:X50)</f>
        <v>5691</v>
      </c>
      <c r="O50" s="549">
        <v>41</v>
      </c>
      <c r="P50" s="543">
        <v>211</v>
      </c>
      <c r="Q50" s="543">
        <v>562</v>
      </c>
      <c r="R50" s="543">
        <v>996</v>
      </c>
      <c r="S50" s="543">
        <v>1187</v>
      </c>
      <c r="T50" s="543">
        <v>933</v>
      </c>
      <c r="U50" s="543">
        <v>671</v>
      </c>
      <c r="V50" s="543">
        <v>590</v>
      </c>
      <c r="W50" s="543">
        <v>399</v>
      </c>
      <c r="X50" s="625">
        <v>101</v>
      </c>
      <c r="Y50" s="654">
        <f t="shared" si="21"/>
        <v>550</v>
      </c>
      <c r="Z50" s="549">
        <v>13</v>
      </c>
      <c r="AA50" s="543">
        <v>23</v>
      </c>
      <c r="AB50" s="543">
        <v>90</v>
      </c>
      <c r="AC50" s="543">
        <v>99</v>
      </c>
      <c r="AD50" s="543">
        <v>98</v>
      </c>
      <c r="AE50" s="543">
        <v>76</v>
      </c>
      <c r="AF50" s="543">
        <v>62</v>
      </c>
      <c r="AG50" s="543">
        <v>47</v>
      </c>
      <c r="AH50" s="543">
        <v>25</v>
      </c>
      <c r="AI50" s="625">
        <v>17</v>
      </c>
      <c r="AL50" s="391"/>
      <c r="AM50" s="391"/>
      <c r="AN50" s="391"/>
      <c r="AO50" s="391"/>
      <c r="AP50" s="391"/>
      <c r="AQ50" s="391"/>
      <c r="AR50" s="391"/>
      <c r="AS50" s="391"/>
      <c r="AT50" s="391"/>
    </row>
    <row r="51" spans="1:46" x14ac:dyDescent="0.2">
      <c r="A51" s="664"/>
      <c r="B51" s="668" t="s">
        <v>138</v>
      </c>
      <c r="C51" s="626">
        <f t="shared" ref="C48:C52" si="22">SUM(D51:M51)</f>
        <v>1155</v>
      </c>
      <c r="D51" s="423">
        <v>17</v>
      </c>
      <c r="E51" s="332">
        <v>76</v>
      </c>
      <c r="F51" s="332">
        <v>110</v>
      </c>
      <c r="G51" s="332">
        <v>145</v>
      </c>
      <c r="H51" s="332">
        <v>186</v>
      </c>
      <c r="I51" s="332">
        <v>185</v>
      </c>
      <c r="J51" s="332">
        <v>158</v>
      </c>
      <c r="K51" s="332">
        <v>141</v>
      </c>
      <c r="L51" s="332">
        <v>109</v>
      </c>
      <c r="M51" s="334">
        <v>28</v>
      </c>
      <c r="N51" s="626">
        <f t="shared" ref="N48:N52" si="23">SUM(O51:X51)</f>
        <v>775</v>
      </c>
      <c r="O51" s="422">
        <v>7</v>
      </c>
      <c r="P51" s="419">
        <v>54</v>
      </c>
      <c r="Q51" s="419">
        <v>65</v>
      </c>
      <c r="R51" s="419">
        <v>95</v>
      </c>
      <c r="S51" s="419">
        <v>131</v>
      </c>
      <c r="T51" s="419">
        <v>138</v>
      </c>
      <c r="U51" s="419">
        <v>112</v>
      </c>
      <c r="V51" s="419">
        <v>82</v>
      </c>
      <c r="W51" s="42">
        <v>71</v>
      </c>
      <c r="X51" s="645">
        <v>20</v>
      </c>
      <c r="Y51" s="655">
        <f t="shared" ref="Y48:Y52" si="24">Z51+AA51+AB51+AC51+AD51+AE51+AF51+AG51+AH51+AI51</f>
        <v>380</v>
      </c>
      <c r="Z51" s="423">
        <v>10</v>
      </c>
      <c r="AA51" s="332">
        <v>22</v>
      </c>
      <c r="AB51" s="332">
        <v>45</v>
      </c>
      <c r="AC51" s="332">
        <v>50</v>
      </c>
      <c r="AD51" s="332">
        <v>55</v>
      </c>
      <c r="AE51" s="332">
        <v>47</v>
      </c>
      <c r="AF51" s="332">
        <v>46</v>
      </c>
      <c r="AG51" s="332">
        <v>59</v>
      </c>
      <c r="AH51" s="332">
        <v>38</v>
      </c>
      <c r="AI51" s="620">
        <v>8</v>
      </c>
    </row>
    <row r="52" spans="1:46" x14ac:dyDescent="0.2">
      <c r="A52" s="664"/>
      <c r="B52" s="668" t="s">
        <v>139</v>
      </c>
      <c r="C52" s="626">
        <f t="shared" si="22"/>
        <v>1879</v>
      </c>
      <c r="D52" s="423">
        <v>16</v>
      </c>
      <c r="E52" s="332">
        <v>107</v>
      </c>
      <c r="F52" s="332">
        <v>207</v>
      </c>
      <c r="G52" s="332">
        <v>284</v>
      </c>
      <c r="H52" s="332">
        <v>369</v>
      </c>
      <c r="I52" s="332">
        <v>352</v>
      </c>
      <c r="J52" s="332">
        <v>173</v>
      </c>
      <c r="K52" s="332">
        <v>96</v>
      </c>
      <c r="L52" s="332">
        <v>138</v>
      </c>
      <c r="M52" s="334">
        <v>137</v>
      </c>
      <c r="N52" s="626">
        <f t="shared" si="23"/>
        <v>1851</v>
      </c>
      <c r="O52" s="423">
        <v>16</v>
      </c>
      <c r="P52" s="332">
        <v>105</v>
      </c>
      <c r="Q52" s="332">
        <v>203</v>
      </c>
      <c r="R52" s="332">
        <v>274</v>
      </c>
      <c r="S52" s="332">
        <v>366</v>
      </c>
      <c r="T52" s="332">
        <v>347</v>
      </c>
      <c r="U52" s="332">
        <v>170</v>
      </c>
      <c r="V52" s="332">
        <v>95</v>
      </c>
      <c r="W52" s="332">
        <v>138</v>
      </c>
      <c r="X52" s="620">
        <v>137</v>
      </c>
      <c r="Y52" s="655">
        <f t="shared" si="24"/>
        <v>28</v>
      </c>
      <c r="Z52" s="423">
        <v>0</v>
      </c>
      <c r="AA52" s="332">
        <v>2</v>
      </c>
      <c r="AB52" s="332">
        <v>4</v>
      </c>
      <c r="AC52" s="332">
        <v>10</v>
      </c>
      <c r="AD52" s="332">
        <v>3</v>
      </c>
      <c r="AE52" s="332">
        <v>5</v>
      </c>
      <c r="AF52" s="332">
        <v>3</v>
      </c>
      <c r="AG52" s="332">
        <v>1</v>
      </c>
      <c r="AH52" s="332">
        <v>0</v>
      </c>
      <c r="AI52" s="620">
        <v>0</v>
      </c>
    </row>
    <row r="53" spans="1:46" ht="13.5" thickBot="1" x14ac:dyDescent="0.25">
      <c r="A53" s="674"/>
      <c r="B53" s="675" t="s">
        <v>0</v>
      </c>
      <c r="C53" s="627">
        <f>C47+C51+C52</f>
        <v>29018</v>
      </c>
      <c r="D53" s="628">
        <f t="shared" ref="D53:M53" si="25">D47+D51+D52</f>
        <v>274</v>
      </c>
      <c r="E53" s="629">
        <f t="shared" si="25"/>
        <v>1149</v>
      </c>
      <c r="F53" s="629">
        <f t="shared" si="25"/>
        <v>2730</v>
      </c>
      <c r="G53" s="629">
        <f t="shared" si="25"/>
        <v>4528</v>
      </c>
      <c r="H53" s="629">
        <f t="shared" si="25"/>
        <v>5322</v>
      </c>
      <c r="I53" s="629">
        <f t="shared" si="25"/>
        <v>4643</v>
      </c>
      <c r="J53" s="629">
        <f t="shared" si="25"/>
        <v>3608</v>
      </c>
      <c r="K53" s="629">
        <f t="shared" si="25"/>
        <v>3422</v>
      </c>
      <c r="L53" s="629">
        <f t="shared" si="25"/>
        <v>2516</v>
      </c>
      <c r="M53" s="639">
        <f t="shared" si="25"/>
        <v>826</v>
      </c>
      <c r="N53" s="627">
        <f>N47+N51+N52</f>
        <v>25730</v>
      </c>
      <c r="O53" s="628">
        <f t="shared" ref="O53:X53" si="26">O47+O51+O52</f>
        <v>205</v>
      </c>
      <c r="P53" s="629">
        <f t="shared" si="26"/>
        <v>981</v>
      </c>
      <c r="Q53" s="629">
        <f t="shared" si="26"/>
        <v>2309</v>
      </c>
      <c r="R53" s="629">
        <f t="shared" si="26"/>
        <v>3941</v>
      </c>
      <c r="S53" s="629">
        <f t="shared" si="26"/>
        <v>4787</v>
      </c>
      <c r="T53" s="629">
        <f t="shared" si="26"/>
        <v>4192</v>
      </c>
      <c r="U53" s="629">
        <f t="shared" si="26"/>
        <v>3198</v>
      </c>
      <c r="V53" s="629">
        <f t="shared" si="26"/>
        <v>3074</v>
      </c>
      <c r="W53" s="629">
        <f t="shared" si="26"/>
        <v>2300</v>
      </c>
      <c r="X53" s="630">
        <f t="shared" si="26"/>
        <v>743</v>
      </c>
      <c r="Y53" s="656">
        <f t="shared" ref="Y53:AI53" si="27">Y47+Y51+Y52</f>
        <v>3288</v>
      </c>
      <c r="Z53" s="657">
        <f>Z47+Z51+Z52</f>
        <v>69</v>
      </c>
      <c r="AA53" s="658">
        <f>AA47+AA51+AA52</f>
        <v>168</v>
      </c>
      <c r="AB53" s="658">
        <f t="shared" si="27"/>
        <v>421</v>
      </c>
      <c r="AC53" s="658">
        <f t="shared" si="27"/>
        <v>587</v>
      </c>
      <c r="AD53" s="658">
        <f t="shared" si="27"/>
        <v>535</v>
      </c>
      <c r="AE53" s="658">
        <f t="shared" si="27"/>
        <v>451</v>
      </c>
      <c r="AF53" s="658">
        <f t="shared" si="27"/>
        <v>410</v>
      </c>
      <c r="AG53" s="658">
        <f t="shared" si="27"/>
        <v>348</v>
      </c>
      <c r="AH53" s="658">
        <f t="shared" si="27"/>
        <v>216</v>
      </c>
      <c r="AI53" s="659">
        <f t="shared" si="27"/>
        <v>83</v>
      </c>
    </row>
    <row r="54" spans="1:46" ht="13.5" thickTop="1" x14ac:dyDescent="0.2">
      <c r="A54" s="390" t="s">
        <v>147</v>
      </c>
      <c r="B54" s="326"/>
      <c r="C54" s="103"/>
      <c r="E54" s="104"/>
      <c r="F54" s="104"/>
      <c r="G54" s="104"/>
      <c r="H54" s="104"/>
      <c r="I54" s="104"/>
      <c r="J54" s="104"/>
      <c r="K54" s="104"/>
      <c r="L54" s="104"/>
      <c r="M54" s="104"/>
      <c r="N54" s="103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AA54" s="104"/>
      <c r="AB54" s="104"/>
      <c r="AC54" s="104"/>
      <c r="AD54" s="104"/>
      <c r="AE54" s="104"/>
      <c r="AF54" s="104"/>
      <c r="AG54" s="104"/>
      <c r="AH54" s="104"/>
      <c r="AI54" s="104"/>
    </row>
    <row r="55" spans="1:46" x14ac:dyDescent="0.2">
      <c r="A55" s="325"/>
      <c r="B55" s="326"/>
      <c r="C55" s="103"/>
      <c r="E55" s="104"/>
      <c r="F55" s="104"/>
      <c r="G55" s="104"/>
      <c r="H55" s="104"/>
      <c r="I55" s="104"/>
      <c r="J55" s="104"/>
      <c r="K55" s="104"/>
      <c r="L55" s="104"/>
      <c r="M55" s="104"/>
      <c r="Y55" s="104"/>
      <c r="AA55" s="104"/>
      <c r="AB55" s="104"/>
      <c r="AC55" s="104"/>
      <c r="AD55" s="104"/>
      <c r="AE55" s="104"/>
      <c r="AF55" s="104"/>
      <c r="AG55" s="104"/>
      <c r="AH55" s="104"/>
      <c r="AI55" s="104"/>
    </row>
    <row r="56" spans="1:46" ht="13.5" thickBot="1" x14ac:dyDescent="0.25"/>
    <row r="57" spans="1:46" ht="26.25" thickBot="1" x14ac:dyDescent="0.3">
      <c r="A57" s="336" t="s">
        <v>151</v>
      </c>
      <c r="B57" s="337"/>
      <c r="C57" s="471" t="s">
        <v>165</v>
      </c>
      <c r="D57" s="472"/>
      <c r="E57" s="472"/>
      <c r="F57" s="472"/>
      <c r="G57" s="472"/>
      <c r="H57" s="472"/>
      <c r="I57" s="472"/>
      <c r="J57" s="472"/>
      <c r="K57" s="472"/>
      <c r="L57" s="472"/>
      <c r="M57" s="473"/>
      <c r="O57" s="377" t="s">
        <v>151</v>
      </c>
      <c r="P57" s="468" t="s">
        <v>165</v>
      </c>
      <c r="Q57" s="469"/>
      <c r="R57" s="469"/>
      <c r="S57" s="470"/>
      <c r="U57" s="385"/>
      <c r="V57" s="385"/>
      <c r="W57" s="385"/>
      <c r="X57" s="385"/>
      <c r="Y57" s="385"/>
      <c r="Z57" s="385"/>
      <c r="AA57" s="340"/>
      <c r="AB57" s="340"/>
      <c r="AC57" s="340"/>
      <c r="AD57" s="340"/>
      <c r="AE57" s="340"/>
      <c r="AF57" s="340"/>
      <c r="AG57" s="340"/>
      <c r="AH57" s="340"/>
      <c r="AI57" s="340"/>
    </row>
    <row r="58" spans="1:46" ht="39" thickBot="1" x14ac:dyDescent="0.25">
      <c r="A58" s="374"/>
      <c r="B58" s="375"/>
      <c r="C58" s="362" t="s">
        <v>155</v>
      </c>
      <c r="D58" s="347" t="s">
        <v>156</v>
      </c>
      <c r="E58" s="347" t="s">
        <v>157</v>
      </c>
      <c r="F58" s="347" t="s">
        <v>158</v>
      </c>
      <c r="G58" s="347" t="s">
        <v>159</v>
      </c>
      <c r="H58" s="347" t="s">
        <v>160</v>
      </c>
      <c r="I58" s="347" t="s">
        <v>161</v>
      </c>
      <c r="J58" s="347" t="s">
        <v>162</v>
      </c>
      <c r="K58" s="347" t="s">
        <v>163</v>
      </c>
      <c r="L58" s="348" t="s">
        <v>164</v>
      </c>
      <c r="M58" s="337" t="s">
        <v>131</v>
      </c>
      <c r="O58" s="416"/>
      <c r="P58" s="383" t="s">
        <v>166</v>
      </c>
      <c r="Q58" s="384" t="s">
        <v>167</v>
      </c>
      <c r="R58" s="384" t="s">
        <v>168</v>
      </c>
      <c r="S58" s="387" t="s">
        <v>169</v>
      </c>
      <c r="U58" s="341"/>
      <c r="V58" s="341"/>
      <c r="W58" s="341"/>
      <c r="X58" s="341"/>
      <c r="Y58" s="342"/>
      <c r="Z58" s="340"/>
      <c r="AA58" s="340"/>
      <c r="AB58" s="340"/>
      <c r="AC58" s="340"/>
      <c r="AD58" s="340"/>
      <c r="AE58" s="340"/>
      <c r="AF58" s="340"/>
      <c r="AG58" s="340"/>
      <c r="AH58" s="340"/>
      <c r="AI58" s="340"/>
    </row>
    <row r="59" spans="1:46" ht="25.5" x14ac:dyDescent="0.2">
      <c r="A59" s="355" t="s">
        <v>143</v>
      </c>
      <c r="B59" s="312" t="s">
        <v>134</v>
      </c>
      <c r="C59" s="363">
        <f t="shared" ref="C59:L59" si="28">D5/$C$5</f>
        <v>1.5916210486346234E-2</v>
      </c>
      <c r="D59" s="353">
        <f t="shared" si="28"/>
        <v>9.7459101983988855E-2</v>
      </c>
      <c r="E59" s="353">
        <f t="shared" si="28"/>
        <v>0.14780242382052336</v>
      </c>
      <c r="F59" s="353">
        <f t="shared" si="28"/>
        <v>0.15299180457551498</v>
      </c>
      <c r="G59" s="353">
        <f t="shared" si="28"/>
        <v>0.14580894218903268</v>
      </c>
      <c r="H59" s="353">
        <f t="shared" si="28"/>
        <v>0.11239439293737936</v>
      </c>
      <c r="I59" s="353">
        <f t="shared" si="28"/>
        <v>0.13093693636680062</v>
      </c>
      <c r="J59" s="353">
        <f t="shared" si="28"/>
        <v>0.1353352529823118</v>
      </c>
      <c r="K59" s="353">
        <f t="shared" si="28"/>
        <v>5.5849128247318296E-2</v>
      </c>
      <c r="L59" s="354">
        <f t="shared" si="28"/>
        <v>5.5058064107837866E-3</v>
      </c>
      <c r="M59" s="364">
        <f t="shared" ref="M59:M93" si="29">SUM(C59:L59)</f>
        <v>0.99999999999999989</v>
      </c>
      <c r="O59" s="418" t="s">
        <v>143</v>
      </c>
      <c r="P59" s="360">
        <f>C65+D65+E65</f>
        <v>0.26072607260726072</v>
      </c>
      <c r="Q59" s="353">
        <f>F65+G65+H65+I65</f>
        <v>0.54222302964241376</v>
      </c>
      <c r="R59" s="353">
        <f>J65+K65</f>
        <v>0.18981439428346503</v>
      </c>
      <c r="S59" s="354">
        <f>L65</f>
        <v>7.2365034668604479E-3</v>
      </c>
      <c r="U59" s="380"/>
      <c r="V59" s="380"/>
      <c r="W59" s="380"/>
      <c r="X59" s="380"/>
      <c r="Y59" s="380"/>
      <c r="Z59" s="381"/>
      <c r="AA59" s="376"/>
      <c r="AB59" s="376"/>
      <c r="AC59" s="376"/>
      <c r="AD59" s="376"/>
      <c r="AE59" s="376"/>
      <c r="AF59" s="376"/>
      <c r="AG59" s="376"/>
      <c r="AH59" s="376"/>
      <c r="AI59" s="376"/>
    </row>
    <row r="60" spans="1:46" x14ac:dyDescent="0.2">
      <c r="A60" s="356"/>
      <c r="B60" s="313" t="s">
        <v>135</v>
      </c>
      <c r="C60" s="338">
        <f t="shared" ref="C60:L60" si="30">D6/$C$6</f>
        <v>1.4737567870378351E-2</v>
      </c>
      <c r="D60" s="343">
        <f t="shared" si="30"/>
        <v>9.1700422304576409E-2</v>
      </c>
      <c r="E60" s="343">
        <f t="shared" si="30"/>
        <v>0.14246315608032406</v>
      </c>
      <c r="F60" s="343">
        <f t="shared" si="30"/>
        <v>0.1477635094372145</v>
      </c>
      <c r="G60" s="343">
        <f t="shared" si="30"/>
        <v>0.1437990174954753</v>
      </c>
      <c r="H60" s="343">
        <f t="shared" si="30"/>
        <v>0.11415151253986038</v>
      </c>
      <c r="I60" s="343">
        <f t="shared" si="30"/>
        <v>0.13750754115315006</v>
      </c>
      <c r="J60" s="343">
        <f t="shared" si="30"/>
        <v>0.14457467896233733</v>
      </c>
      <c r="K60" s="343">
        <f t="shared" si="30"/>
        <v>5.8734809962940622E-2</v>
      </c>
      <c r="L60" s="344">
        <f t="shared" si="30"/>
        <v>4.5677841937429974E-3</v>
      </c>
      <c r="M60" s="365">
        <f t="shared" si="29"/>
        <v>1</v>
      </c>
      <c r="O60" s="378" t="s">
        <v>144</v>
      </c>
      <c r="P60" s="361">
        <f>C72+D72+E72</f>
        <v>0.23439197789574989</v>
      </c>
      <c r="Q60" s="343">
        <f>F72+G72+H72+I72</f>
        <v>0.55468628729316072</v>
      </c>
      <c r="R60" s="343">
        <f>J72+K72</f>
        <v>0.20229114277731211</v>
      </c>
      <c r="S60" s="344">
        <f>L72</f>
        <v>8.6305920337772807E-3</v>
      </c>
      <c r="U60" s="380"/>
      <c r="V60" s="380"/>
      <c r="W60" s="380"/>
      <c r="X60" s="380"/>
      <c r="Y60" s="380"/>
      <c r="Z60" s="382"/>
      <c r="AA60" s="340"/>
      <c r="AB60" s="340"/>
      <c r="AC60" s="340"/>
      <c r="AD60" s="340"/>
      <c r="AE60" s="340"/>
      <c r="AF60" s="340"/>
      <c r="AG60" s="340"/>
      <c r="AH60" s="340"/>
      <c r="AI60" s="340"/>
    </row>
    <row r="61" spans="1:46" ht="25.5" x14ac:dyDescent="0.2">
      <c r="A61" s="356"/>
      <c r="B61" s="105" t="s">
        <v>136</v>
      </c>
      <c r="C61" s="338">
        <f t="shared" ref="C61:L61" si="31">D7/$C$7</f>
        <v>2.5783619817997979E-2</v>
      </c>
      <c r="D61" s="343">
        <f t="shared" si="31"/>
        <v>0.10920121334681497</v>
      </c>
      <c r="E61" s="343">
        <f t="shared" si="31"/>
        <v>0.16076845298281092</v>
      </c>
      <c r="F61" s="343">
        <f t="shared" si="31"/>
        <v>0.15470171890798787</v>
      </c>
      <c r="G61" s="343">
        <f t="shared" si="31"/>
        <v>0.15065722952477251</v>
      </c>
      <c r="H61" s="343">
        <f t="shared" si="31"/>
        <v>0.1051567239635996</v>
      </c>
      <c r="I61" s="343">
        <f t="shared" si="31"/>
        <v>0.1198179979777553</v>
      </c>
      <c r="J61" s="343">
        <f t="shared" si="31"/>
        <v>0.11274014155712841</v>
      </c>
      <c r="K61" s="343">
        <f t="shared" si="31"/>
        <v>5.6117290192113249E-2</v>
      </c>
      <c r="L61" s="344">
        <f t="shared" si="31"/>
        <v>5.0556117290192111E-3</v>
      </c>
      <c r="M61" s="365">
        <f t="shared" si="29"/>
        <v>1</v>
      </c>
      <c r="O61" s="378" t="s">
        <v>145</v>
      </c>
      <c r="P61" s="361">
        <f>C79+D79+E79</f>
        <v>0.21033424834490552</v>
      </c>
      <c r="Q61" s="343">
        <f>F79+G79+H79+I79</f>
        <v>0.57206523494267714</v>
      </c>
      <c r="R61" s="343">
        <f>J79+K79</f>
        <v>0.20636202163733247</v>
      </c>
      <c r="S61" s="344">
        <f>L79</f>
        <v>1.1238495075084773E-2</v>
      </c>
      <c r="U61" s="380"/>
      <c r="V61" s="380"/>
      <c r="W61" s="380"/>
      <c r="X61" s="380"/>
      <c r="Y61" s="380"/>
      <c r="Z61" s="382"/>
      <c r="AA61" s="340"/>
      <c r="AB61" s="340"/>
      <c r="AC61" s="340"/>
      <c r="AD61" s="340"/>
      <c r="AE61" s="340"/>
      <c r="AF61" s="340"/>
      <c r="AG61" s="340"/>
      <c r="AH61" s="340"/>
      <c r="AI61" s="340"/>
    </row>
    <row r="62" spans="1:46" x14ac:dyDescent="0.2">
      <c r="A62" s="356"/>
      <c r="B62" s="313" t="s">
        <v>137</v>
      </c>
      <c r="C62" s="338">
        <f t="shared" ref="C62:L62" si="32">D8/$C$8</f>
        <v>1.713662564262346E-2</v>
      </c>
      <c r="D62" s="343">
        <f t="shared" si="32"/>
        <v>0.11465960429973517</v>
      </c>
      <c r="E62" s="343">
        <f t="shared" si="32"/>
        <v>0.16310951861660694</v>
      </c>
      <c r="F62" s="343">
        <f t="shared" si="32"/>
        <v>0.17136625642623463</v>
      </c>
      <c r="G62" s="343">
        <f t="shared" si="32"/>
        <v>0.15158124318429661</v>
      </c>
      <c r="H62" s="343">
        <f t="shared" si="32"/>
        <v>0.10827231656021187</v>
      </c>
      <c r="I62" s="343">
        <f t="shared" si="32"/>
        <v>0.11060912914784235</v>
      </c>
      <c r="J62" s="343">
        <f t="shared" si="32"/>
        <v>0.10889546658358</v>
      </c>
      <c r="K62" s="343">
        <f t="shared" si="32"/>
        <v>4.5334164200031155E-2</v>
      </c>
      <c r="L62" s="344">
        <f t="shared" si="32"/>
        <v>9.0356753388378258E-3</v>
      </c>
      <c r="M62" s="365">
        <f t="shared" si="29"/>
        <v>0.99999999999999989</v>
      </c>
      <c r="O62" s="378" t="s">
        <v>127</v>
      </c>
      <c r="P62" s="361">
        <f>C86+D86+E86</f>
        <v>0.18977024987422439</v>
      </c>
      <c r="Q62" s="343">
        <f>F86+G86+H86+I86</f>
        <v>0.58527586785175245</v>
      </c>
      <c r="R62" s="343">
        <f>J86+K86</f>
        <v>0.21053161160489686</v>
      </c>
      <c r="S62" s="344">
        <f>L86</f>
        <v>1.4422270669126278E-2</v>
      </c>
      <c r="U62" s="380"/>
      <c r="V62" s="380"/>
      <c r="W62" s="380"/>
      <c r="X62" s="380"/>
      <c r="Y62" s="380"/>
      <c r="Z62" s="382"/>
      <c r="AA62" s="340"/>
      <c r="AB62" s="340"/>
      <c r="AC62" s="340"/>
      <c r="AD62" s="340"/>
      <c r="AE62" s="340"/>
      <c r="AF62" s="340"/>
      <c r="AG62" s="340"/>
      <c r="AH62" s="340"/>
      <c r="AI62" s="340"/>
    </row>
    <row r="63" spans="1:46" x14ac:dyDescent="0.2">
      <c r="A63" s="356"/>
      <c r="B63" s="314" t="s">
        <v>138</v>
      </c>
      <c r="C63" s="338">
        <f t="shared" ref="C63:L63" si="33">D9/$C$9</f>
        <v>0</v>
      </c>
      <c r="D63" s="343">
        <f t="shared" si="33"/>
        <v>0</v>
      </c>
      <c r="E63" s="343">
        <f t="shared" si="33"/>
        <v>3.125E-2</v>
      </c>
      <c r="F63" s="343">
        <f t="shared" si="33"/>
        <v>0.109375</v>
      </c>
      <c r="G63" s="343">
        <f t="shared" si="33"/>
        <v>0.15625</v>
      </c>
      <c r="H63" s="343">
        <f t="shared" si="33"/>
        <v>0.203125</v>
      </c>
      <c r="I63" s="343">
        <f t="shared" si="33"/>
        <v>0.203125</v>
      </c>
      <c r="J63" s="343">
        <f t="shared" si="33"/>
        <v>0.234375</v>
      </c>
      <c r="K63" s="343">
        <f t="shared" si="33"/>
        <v>6.25E-2</v>
      </c>
      <c r="L63" s="344">
        <f t="shared" si="33"/>
        <v>0</v>
      </c>
      <c r="M63" s="365">
        <f t="shared" si="29"/>
        <v>1</v>
      </c>
      <c r="O63" s="378" t="s">
        <v>128</v>
      </c>
      <c r="P63" s="361">
        <f>C93+D93+E93</f>
        <v>0.16786076377154444</v>
      </c>
      <c r="Q63" s="343">
        <f>F93+G93+H93+I93</f>
        <v>0.59858060155457926</v>
      </c>
      <c r="R63" s="343">
        <f>J93+K93</f>
        <v>0.21382223724231159</v>
      </c>
      <c r="S63" s="344">
        <f>L93</f>
        <v>1.9736397431564717E-2</v>
      </c>
      <c r="U63" s="380"/>
      <c r="V63" s="380"/>
      <c r="W63" s="380"/>
      <c r="X63" s="380"/>
      <c r="Y63" s="380"/>
      <c r="Z63" s="382"/>
      <c r="AA63" s="340"/>
      <c r="AB63" s="340"/>
      <c r="AC63" s="340"/>
      <c r="AD63" s="340"/>
      <c r="AE63" s="340"/>
      <c r="AF63" s="340"/>
      <c r="AG63" s="340"/>
      <c r="AH63" s="340"/>
      <c r="AI63" s="340"/>
    </row>
    <row r="64" spans="1:46" x14ac:dyDescent="0.2">
      <c r="A64" s="356"/>
      <c r="B64" s="314" t="s">
        <v>139</v>
      </c>
      <c r="C64" s="338">
        <f t="shared" ref="C64:L64" si="34">D10/$C$10</f>
        <v>9.5588235294117654E-3</v>
      </c>
      <c r="D64" s="343">
        <f t="shared" si="34"/>
        <v>8.6029411764705882E-2</v>
      </c>
      <c r="E64" s="343">
        <f t="shared" si="34"/>
        <v>0.16544117647058823</v>
      </c>
      <c r="F64" s="343">
        <f t="shared" si="34"/>
        <v>0.17352941176470588</v>
      </c>
      <c r="G64" s="343">
        <f t="shared" si="34"/>
        <v>0.14338235294117646</v>
      </c>
      <c r="H64" s="343">
        <f t="shared" si="34"/>
        <v>0.12867647058823528</v>
      </c>
      <c r="I64" s="343">
        <f t="shared" si="34"/>
        <v>9.2647058823529416E-2</v>
      </c>
      <c r="J64" s="343">
        <f t="shared" si="34"/>
        <v>9.6323529411764711E-2</v>
      </c>
      <c r="K64" s="343">
        <f t="shared" si="34"/>
        <v>5.6617647058823529E-2</v>
      </c>
      <c r="L64" s="344">
        <f t="shared" si="34"/>
        <v>4.779411764705882E-2</v>
      </c>
      <c r="M64" s="365">
        <f t="shared" si="29"/>
        <v>1</v>
      </c>
      <c r="O64" s="537" t="s">
        <v>171</v>
      </c>
      <c r="P64" s="538">
        <f>B117+C117+D117</f>
        <v>0.15633119102967319</v>
      </c>
      <c r="Q64" s="539">
        <f>E117+F117+G117+H117</f>
        <v>0.61154792834677973</v>
      </c>
      <c r="R64" s="539">
        <f>I117+J117</f>
        <v>0.20976343497880484</v>
      </c>
      <c r="S64" s="540">
        <f>K117</f>
        <v>2.2357445644742239E-2</v>
      </c>
      <c r="U64" s="340"/>
      <c r="V64" s="340"/>
      <c r="W64" s="340"/>
      <c r="X64" s="340"/>
      <c r="Y64" s="340"/>
      <c r="Z64" s="340"/>
      <c r="AA64" s="340"/>
      <c r="AB64" s="340"/>
      <c r="AC64" s="340"/>
      <c r="AD64" s="340"/>
      <c r="AE64" s="340"/>
      <c r="AF64" s="340"/>
      <c r="AG64" s="340"/>
      <c r="AH64" s="340"/>
      <c r="AI64" s="340"/>
    </row>
    <row r="65" spans="1:36" ht="13.5" thickBot="1" x14ac:dyDescent="0.25">
      <c r="A65" s="359" t="s">
        <v>143</v>
      </c>
      <c r="B65" s="317" t="s">
        <v>0</v>
      </c>
      <c r="C65" s="339">
        <f t="shared" ref="C65:L65" si="35">D11/$C$11</f>
        <v>1.5623580706694522E-2</v>
      </c>
      <c r="D65" s="345">
        <f t="shared" si="35"/>
        <v>9.6799588215702309E-2</v>
      </c>
      <c r="E65" s="345">
        <f t="shared" si="35"/>
        <v>0.1483029036848639</v>
      </c>
      <c r="F65" s="345">
        <f t="shared" si="35"/>
        <v>0.15375298997789688</v>
      </c>
      <c r="G65" s="345">
        <f t="shared" si="35"/>
        <v>0.14572925182426499</v>
      </c>
      <c r="H65" s="345">
        <f t="shared" si="35"/>
        <v>0.11324068186635178</v>
      </c>
      <c r="I65" s="345">
        <f t="shared" si="35"/>
        <v>0.12950010597390013</v>
      </c>
      <c r="J65" s="345">
        <f t="shared" si="35"/>
        <v>0.13392073152269354</v>
      </c>
      <c r="K65" s="345">
        <f t="shared" si="35"/>
        <v>5.5893662760771491E-2</v>
      </c>
      <c r="L65" s="346">
        <f t="shared" si="35"/>
        <v>7.2365034668604479E-3</v>
      </c>
      <c r="M65" s="366">
        <f t="shared" si="29"/>
        <v>1</v>
      </c>
      <c r="N65" s="77"/>
      <c r="O65" s="708" t="s">
        <v>174</v>
      </c>
      <c r="P65" s="709">
        <f>B118+C118+D118</f>
        <v>0.14311806464952787</v>
      </c>
      <c r="Q65" s="710">
        <f>E118+F118+G118+H118</f>
        <v>0.62378523674960373</v>
      </c>
      <c r="R65" s="710">
        <f>I118+J118</f>
        <v>0.20463160796746849</v>
      </c>
      <c r="S65" s="711">
        <f>K118</f>
        <v>2.8465090633399959E-2</v>
      </c>
      <c r="T65" s="379"/>
      <c r="U65" s="340"/>
      <c r="V65" s="340"/>
      <c r="W65" s="340"/>
      <c r="X65" s="379"/>
      <c r="Y65" s="340"/>
      <c r="Z65" s="340"/>
      <c r="AA65" s="340"/>
      <c r="AB65" s="340"/>
      <c r="AC65" s="340"/>
      <c r="AD65" s="340"/>
      <c r="AE65" s="340"/>
      <c r="AF65" s="340"/>
      <c r="AG65" s="340"/>
      <c r="AH65" s="340"/>
      <c r="AI65" s="340"/>
      <c r="AJ65" s="77"/>
    </row>
    <row r="66" spans="1:36" ht="25.5" x14ac:dyDescent="0.2">
      <c r="A66" s="356" t="s">
        <v>144</v>
      </c>
      <c r="B66" s="320" t="s">
        <v>134</v>
      </c>
      <c r="C66" s="367">
        <f t="shared" ref="C66:L66" si="36">D12/$C$12</f>
        <v>1.0408799868658676E-2</v>
      </c>
      <c r="D66" s="351">
        <f t="shared" si="36"/>
        <v>7.4437694959776715E-2</v>
      </c>
      <c r="E66" s="351">
        <f t="shared" si="36"/>
        <v>0.14923657855852898</v>
      </c>
      <c r="F66" s="351">
        <f t="shared" si="36"/>
        <v>0.16388113610244623</v>
      </c>
      <c r="G66" s="351">
        <f t="shared" si="36"/>
        <v>0.14296503037268102</v>
      </c>
      <c r="H66" s="351">
        <f t="shared" si="36"/>
        <v>0.12392053849942539</v>
      </c>
      <c r="I66" s="351">
        <f t="shared" si="36"/>
        <v>0.1229683139057626</v>
      </c>
      <c r="J66" s="351">
        <f t="shared" si="36"/>
        <v>0.13997701526842882</v>
      </c>
      <c r="K66" s="351">
        <f t="shared" si="36"/>
        <v>6.5243802331308484E-2</v>
      </c>
      <c r="L66" s="352">
        <f t="shared" si="36"/>
        <v>6.9610901329830895E-3</v>
      </c>
      <c r="M66" s="368">
        <f t="shared" si="29"/>
        <v>1</v>
      </c>
      <c r="N66" s="77"/>
      <c r="O66" s="386"/>
      <c r="P66" s="376"/>
      <c r="Q66" s="376"/>
      <c r="R66" s="379"/>
      <c r="S66" s="376"/>
      <c r="T66" s="376"/>
      <c r="U66" s="376"/>
      <c r="V66" s="376"/>
      <c r="W66" s="376"/>
      <c r="X66" s="379"/>
      <c r="Y66" s="376"/>
      <c r="Z66" s="376"/>
      <c r="AA66" s="376"/>
      <c r="AB66" s="376"/>
      <c r="AC66" s="376"/>
      <c r="AD66" s="376"/>
      <c r="AE66" s="376"/>
      <c r="AF66" s="376"/>
      <c r="AG66" s="376"/>
      <c r="AH66" s="376"/>
      <c r="AI66" s="376"/>
      <c r="AJ66" s="77"/>
    </row>
    <row r="67" spans="1:36" x14ac:dyDescent="0.2">
      <c r="A67" s="356"/>
      <c r="B67" s="313" t="s">
        <v>135</v>
      </c>
      <c r="C67" s="338">
        <f t="shared" ref="C67:L67" si="37">D13/$C$13</f>
        <v>1.0029378988957553E-2</v>
      </c>
      <c r="D67" s="343">
        <f t="shared" si="37"/>
        <v>6.883801033329956E-2</v>
      </c>
      <c r="E67" s="343">
        <f t="shared" si="37"/>
        <v>0.14218417586870633</v>
      </c>
      <c r="F67" s="343">
        <f t="shared" si="37"/>
        <v>0.1556579880457907</v>
      </c>
      <c r="G67" s="343">
        <f t="shared" si="37"/>
        <v>0.13955019754837403</v>
      </c>
      <c r="H67" s="343">
        <f t="shared" si="37"/>
        <v>0.12323979333400871</v>
      </c>
      <c r="I67" s="343">
        <f t="shared" si="37"/>
        <v>0.12754533481916724</v>
      </c>
      <c r="J67" s="343">
        <f t="shared" si="37"/>
        <v>0.15408773173943877</v>
      </c>
      <c r="K67" s="343">
        <f t="shared" si="37"/>
        <v>7.2535710667612191E-2</v>
      </c>
      <c r="L67" s="344">
        <f t="shared" si="37"/>
        <v>6.3316786546449193E-3</v>
      </c>
      <c r="M67" s="369">
        <f t="shared" si="29"/>
        <v>1.0000000000000002</v>
      </c>
      <c r="N67" s="77"/>
      <c r="O67" s="386"/>
      <c r="P67" s="340"/>
      <c r="Q67" s="340"/>
      <c r="R67" s="379"/>
      <c r="S67" s="340"/>
      <c r="T67" s="340"/>
      <c r="U67" s="340"/>
      <c r="V67" s="340"/>
      <c r="W67" s="340"/>
      <c r="X67" s="379"/>
      <c r="Y67" s="340"/>
      <c r="Z67" s="340"/>
      <c r="AA67" s="340"/>
      <c r="AB67" s="340"/>
      <c r="AC67" s="340"/>
      <c r="AD67" s="340"/>
      <c r="AE67" s="340"/>
      <c r="AF67" s="340"/>
      <c r="AG67" s="340"/>
      <c r="AH67" s="340"/>
      <c r="AI67" s="340"/>
      <c r="AJ67" s="77"/>
    </row>
    <row r="68" spans="1:36" ht="25.5" x14ac:dyDescent="0.2">
      <c r="A68" s="356"/>
      <c r="B68" s="105" t="s">
        <v>136</v>
      </c>
      <c r="C68" s="338">
        <f t="shared" ref="C68:L68" si="38">D14/$C$14</f>
        <v>9.055026700719759E-3</v>
      </c>
      <c r="D68" s="343">
        <f t="shared" si="38"/>
        <v>8.683538425818435E-2</v>
      </c>
      <c r="E68" s="343">
        <f t="shared" si="38"/>
        <v>0.15602507545855585</v>
      </c>
      <c r="F68" s="343">
        <f t="shared" si="38"/>
        <v>0.1676340840492222</v>
      </c>
      <c r="G68" s="343">
        <f t="shared" si="38"/>
        <v>0.1488274901323427</v>
      </c>
      <c r="H68" s="343">
        <f t="shared" si="38"/>
        <v>0.13466449965172975</v>
      </c>
      <c r="I68" s="343">
        <f t="shared" si="38"/>
        <v>0.12166241003018342</v>
      </c>
      <c r="J68" s="343">
        <f t="shared" si="38"/>
        <v>0.1198049686556768</v>
      </c>
      <c r="K68" s="343">
        <f t="shared" si="38"/>
        <v>5.1079637798931973E-2</v>
      </c>
      <c r="L68" s="344">
        <f t="shared" si="38"/>
        <v>4.4114232644532157E-3</v>
      </c>
      <c r="M68" s="370">
        <f t="shared" si="29"/>
        <v>1</v>
      </c>
      <c r="N68" s="77"/>
      <c r="O68" s="386"/>
      <c r="P68" s="340"/>
      <c r="Q68" s="340"/>
      <c r="R68" s="379"/>
      <c r="S68" s="340"/>
      <c r="T68" s="340"/>
      <c r="U68" s="340"/>
      <c r="V68" s="340"/>
      <c r="W68" s="340"/>
      <c r="X68" s="379"/>
      <c r="Y68" s="340"/>
      <c r="Z68" s="340"/>
      <c r="AA68" s="340"/>
      <c r="AB68" s="340"/>
      <c r="AC68" s="340"/>
      <c r="AD68" s="340"/>
      <c r="AE68" s="340"/>
      <c r="AF68" s="340"/>
      <c r="AG68" s="340"/>
      <c r="AH68" s="340"/>
      <c r="AI68" s="340"/>
      <c r="AJ68" s="77"/>
    </row>
    <row r="69" spans="1:36" x14ac:dyDescent="0.2">
      <c r="A69" s="356"/>
      <c r="B69" s="313" t="s">
        <v>137</v>
      </c>
      <c r="C69" s="338">
        <f t="shared" ref="C69:L69" si="39">D15/$C$15</f>
        <v>1.2488292226038089E-2</v>
      </c>
      <c r="D69" s="343">
        <f t="shared" si="39"/>
        <v>8.3359350608804242E-2</v>
      </c>
      <c r="E69" s="343">
        <f t="shared" si="39"/>
        <v>0.16640649391195755</v>
      </c>
      <c r="F69" s="343">
        <f t="shared" si="39"/>
        <v>0.18669996877926945</v>
      </c>
      <c r="G69" s="343">
        <f t="shared" si="39"/>
        <v>0.14954729940680611</v>
      </c>
      <c r="H69" s="343">
        <f t="shared" si="39"/>
        <v>0.11879487980018733</v>
      </c>
      <c r="I69" s="343">
        <f t="shared" si="39"/>
        <v>0.10974086793630972</v>
      </c>
      <c r="J69" s="343">
        <f t="shared" si="39"/>
        <v>0.11005307524196066</v>
      </c>
      <c r="K69" s="343">
        <f t="shared" si="39"/>
        <v>5.2294723696534498E-2</v>
      </c>
      <c r="L69" s="344">
        <f t="shared" si="39"/>
        <v>1.0615048392132375E-2</v>
      </c>
      <c r="M69" s="369">
        <f t="shared" si="29"/>
        <v>1</v>
      </c>
      <c r="N69" s="77"/>
      <c r="O69" s="386"/>
      <c r="P69" s="340"/>
      <c r="Q69" s="340"/>
      <c r="R69" s="379"/>
      <c r="S69" s="340"/>
      <c r="T69" s="340"/>
      <c r="U69" s="340"/>
      <c r="V69" s="340"/>
      <c r="W69" s="340"/>
      <c r="X69" s="379"/>
      <c r="Y69" s="340"/>
      <c r="Z69" s="340"/>
      <c r="AA69" s="340"/>
      <c r="AB69" s="340"/>
      <c r="AC69" s="340"/>
      <c r="AD69" s="340"/>
      <c r="AE69" s="340"/>
      <c r="AF69" s="340"/>
      <c r="AG69" s="340"/>
      <c r="AH69" s="340"/>
      <c r="AI69" s="340"/>
      <c r="AJ69" s="77"/>
    </row>
    <row r="70" spans="1:36" x14ac:dyDescent="0.2">
      <c r="A70" s="356"/>
      <c r="B70" s="314" t="s">
        <v>138</v>
      </c>
      <c r="C70" s="338">
        <f t="shared" ref="C70:L70" si="40">D16/$C$16</f>
        <v>0</v>
      </c>
      <c r="D70" s="343">
        <f t="shared" si="40"/>
        <v>5.8823529411764705E-2</v>
      </c>
      <c r="E70" s="343">
        <f t="shared" si="40"/>
        <v>0.10588235294117647</v>
      </c>
      <c r="F70" s="343">
        <f t="shared" si="40"/>
        <v>0.12941176470588237</v>
      </c>
      <c r="G70" s="343">
        <f t="shared" si="40"/>
        <v>0.15294117647058825</v>
      </c>
      <c r="H70" s="343">
        <f t="shared" si="40"/>
        <v>0.11764705882352941</v>
      </c>
      <c r="I70" s="343">
        <f t="shared" si="40"/>
        <v>0.11764705882352941</v>
      </c>
      <c r="J70" s="343">
        <f t="shared" si="40"/>
        <v>0.24705882352941178</v>
      </c>
      <c r="K70" s="343">
        <f t="shared" si="40"/>
        <v>7.0588235294117646E-2</v>
      </c>
      <c r="L70" s="344">
        <f t="shared" si="40"/>
        <v>0</v>
      </c>
      <c r="M70" s="365">
        <f t="shared" si="29"/>
        <v>1</v>
      </c>
      <c r="N70" s="77"/>
      <c r="O70" s="340"/>
      <c r="P70" s="340"/>
      <c r="Q70" s="340"/>
      <c r="R70" s="340"/>
      <c r="S70" s="340"/>
      <c r="T70" s="340"/>
      <c r="U70" s="340"/>
      <c r="V70" s="340"/>
      <c r="W70" s="340"/>
      <c r="X70" s="340"/>
      <c r="Y70" s="340"/>
      <c r="Z70" s="340"/>
      <c r="AA70" s="340"/>
      <c r="AB70" s="340"/>
      <c r="AC70" s="340"/>
      <c r="AD70" s="340"/>
      <c r="AE70" s="340"/>
      <c r="AF70" s="340"/>
      <c r="AG70" s="340"/>
      <c r="AH70" s="340"/>
      <c r="AI70" s="340"/>
      <c r="AJ70" s="77"/>
    </row>
    <row r="71" spans="1:36" x14ac:dyDescent="0.2">
      <c r="A71" s="356"/>
      <c r="B71" s="314" t="s">
        <v>139</v>
      </c>
      <c r="C71" s="338">
        <f t="shared" ref="C71:L71" si="41">D17/$C$17</f>
        <v>9.5751047277079591E-3</v>
      </c>
      <c r="D71" s="343">
        <f t="shared" si="41"/>
        <v>8.4380610412926396E-2</v>
      </c>
      <c r="E71" s="343">
        <f t="shared" si="41"/>
        <v>0.14961101137043686</v>
      </c>
      <c r="F71" s="343">
        <f t="shared" si="41"/>
        <v>0.17713943746259725</v>
      </c>
      <c r="G71" s="343">
        <f t="shared" si="41"/>
        <v>0.180131657690006</v>
      </c>
      <c r="H71" s="343">
        <f t="shared" si="41"/>
        <v>0.12806702573309395</v>
      </c>
      <c r="I71" s="343">
        <f t="shared" si="41"/>
        <v>8.8569718731298624E-2</v>
      </c>
      <c r="J71" s="343">
        <f t="shared" si="41"/>
        <v>8.6774386594853384E-2</v>
      </c>
      <c r="K71" s="343">
        <f t="shared" si="41"/>
        <v>5.6253740275284264E-2</v>
      </c>
      <c r="L71" s="344">
        <f t="shared" si="41"/>
        <v>3.949730700179533E-2</v>
      </c>
      <c r="M71" s="365">
        <f t="shared" si="29"/>
        <v>1</v>
      </c>
      <c r="N71" s="77"/>
      <c r="O71" s="340"/>
      <c r="P71" s="340"/>
      <c r="Q71" s="340"/>
      <c r="R71" s="340"/>
      <c r="S71" s="340"/>
      <c r="T71" s="340"/>
      <c r="U71" s="340"/>
      <c r="V71" s="340"/>
      <c r="W71" s="340"/>
      <c r="X71" s="340"/>
      <c r="Y71" s="340"/>
      <c r="Z71" s="340"/>
      <c r="AA71" s="340"/>
      <c r="AB71" s="340"/>
      <c r="AC71" s="340"/>
      <c r="AD71" s="340"/>
      <c r="AE71" s="340"/>
      <c r="AF71" s="340"/>
      <c r="AG71" s="340"/>
      <c r="AH71" s="340"/>
      <c r="AI71" s="340"/>
      <c r="AJ71" s="77"/>
    </row>
    <row r="72" spans="1:36" ht="13.5" thickBot="1" x14ac:dyDescent="0.25">
      <c r="A72" s="358" t="s">
        <v>144</v>
      </c>
      <c r="B72" s="331" t="s">
        <v>0</v>
      </c>
      <c r="C72" s="371">
        <f t="shared" ref="C72:L72" si="42">D18/$C$18</f>
        <v>1.0338083263481419E-2</v>
      </c>
      <c r="D72" s="349">
        <f t="shared" si="42"/>
        <v>7.4912297041383372E-2</v>
      </c>
      <c r="E72" s="349">
        <f t="shared" si="42"/>
        <v>0.14914159759088511</v>
      </c>
      <c r="F72" s="349">
        <f t="shared" si="42"/>
        <v>0.16447797336313683</v>
      </c>
      <c r="G72" s="349">
        <f t="shared" si="42"/>
        <v>0.14491943745925304</v>
      </c>
      <c r="H72" s="349">
        <f t="shared" si="42"/>
        <v>0.12411908975194809</v>
      </c>
      <c r="I72" s="349">
        <f t="shared" si="42"/>
        <v>0.12116978671882277</v>
      </c>
      <c r="J72" s="349">
        <f t="shared" si="42"/>
        <v>0.13749961193381144</v>
      </c>
      <c r="K72" s="349">
        <f t="shared" si="42"/>
        <v>6.4791530843500672E-2</v>
      </c>
      <c r="L72" s="350">
        <f t="shared" si="42"/>
        <v>8.6305920337772807E-3</v>
      </c>
      <c r="M72" s="372">
        <f t="shared" si="29"/>
        <v>0.99999999999999989</v>
      </c>
      <c r="N72" s="77"/>
      <c r="O72" s="340"/>
      <c r="P72" s="340"/>
      <c r="Q72" s="340"/>
      <c r="R72" s="340"/>
      <c r="S72" s="340"/>
      <c r="T72" s="340"/>
      <c r="U72" s="340"/>
      <c r="V72" s="340"/>
      <c r="W72" s="340"/>
      <c r="X72" s="340"/>
      <c r="Y72" s="340"/>
      <c r="Z72" s="340"/>
      <c r="AA72" s="340"/>
      <c r="AB72" s="340"/>
      <c r="AC72" s="340"/>
      <c r="AD72" s="340"/>
      <c r="AE72" s="340"/>
      <c r="AF72" s="340"/>
      <c r="AG72" s="340"/>
      <c r="AH72" s="340"/>
      <c r="AI72" s="340"/>
      <c r="AJ72" s="77"/>
    </row>
    <row r="73" spans="1:36" ht="25.5" x14ac:dyDescent="0.2">
      <c r="A73" s="355" t="s">
        <v>145</v>
      </c>
      <c r="B73" s="312" t="s">
        <v>134</v>
      </c>
      <c r="C73" s="363">
        <f t="shared" ref="C73:L73" si="43">D19/$C$19</f>
        <v>9.8716001656772058E-3</v>
      </c>
      <c r="D73" s="353">
        <f t="shared" si="43"/>
        <v>6.1680242993234845E-2</v>
      </c>
      <c r="E73" s="353">
        <f t="shared" si="43"/>
        <v>0.13809885406599476</v>
      </c>
      <c r="F73" s="353">
        <f t="shared" si="43"/>
        <v>0.16840397625293388</v>
      </c>
      <c r="G73" s="353">
        <f t="shared" si="43"/>
        <v>0.14593400524644484</v>
      </c>
      <c r="H73" s="353">
        <f t="shared" si="43"/>
        <v>0.13406047218003589</v>
      </c>
      <c r="I73" s="353">
        <f t="shared" si="43"/>
        <v>0.1221179069446362</v>
      </c>
      <c r="J73" s="353">
        <f t="shared" si="43"/>
        <v>0.14075659257213863</v>
      </c>
      <c r="K73" s="353">
        <f t="shared" si="43"/>
        <v>6.9964103272124809E-2</v>
      </c>
      <c r="L73" s="354">
        <f t="shared" si="43"/>
        <v>9.1122463067789591E-3</v>
      </c>
      <c r="M73" s="364">
        <f t="shared" si="29"/>
        <v>1</v>
      </c>
      <c r="N73" s="77"/>
      <c r="O73" s="376"/>
      <c r="P73" s="376"/>
      <c r="Q73" s="376"/>
      <c r="R73" s="376"/>
      <c r="S73" s="376"/>
      <c r="T73" s="376"/>
      <c r="U73" s="376"/>
      <c r="V73" s="376"/>
      <c r="W73" s="376"/>
      <c r="X73" s="376"/>
      <c r="Y73" s="376"/>
      <c r="Z73" s="376"/>
      <c r="AA73" s="376"/>
      <c r="AB73" s="376"/>
      <c r="AC73" s="376"/>
      <c r="AD73" s="376"/>
      <c r="AE73" s="376"/>
      <c r="AF73" s="376"/>
      <c r="AG73" s="376"/>
      <c r="AH73" s="376"/>
      <c r="AI73" s="376"/>
      <c r="AJ73" s="77"/>
    </row>
    <row r="74" spans="1:36" x14ac:dyDescent="0.2">
      <c r="A74" s="356"/>
      <c r="B74" s="313" t="s">
        <v>135</v>
      </c>
      <c r="C74" s="338">
        <f t="shared" ref="C74:L74" si="44">D20/$C20</f>
        <v>8.1138097041164054E-3</v>
      </c>
      <c r="D74" s="343">
        <f t="shared" si="44"/>
        <v>5.6363931411261968E-2</v>
      </c>
      <c r="E74" s="343">
        <f t="shared" si="44"/>
        <v>0.13133553307729756</v>
      </c>
      <c r="F74" s="343">
        <f t="shared" si="44"/>
        <v>0.15638015903067021</v>
      </c>
      <c r="G74" s="343">
        <f t="shared" si="44"/>
        <v>0.14161302536917833</v>
      </c>
      <c r="H74" s="343">
        <f t="shared" si="44"/>
        <v>0.1362038188997674</v>
      </c>
      <c r="I74" s="343">
        <f t="shared" si="44"/>
        <v>0.12711635203115704</v>
      </c>
      <c r="J74" s="343">
        <f t="shared" si="44"/>
        <v>0.15448693676637637</v>
      </c>
      <c r="K74" s="343">
        <f t="shared" si="44"/>
        <v>7.9190782712176125E-2</v>
      </c>
      <c r="L74" s="344">
        <f t="shared" si="44"/>
        <v>9.1956509979985931E-3</v>
      </c>
      <c r="M74" s="369">
        <f t="shared" si="29"/>
        <v>1</v>
      </c>
      <c r="N74" s="77"/>
      <c r="O74" s="340"/>
      <c r="P74" s="340"/>
      <c r="Q74" s="340"/>
      <c r="R74" s="340"/>
      <c r="S74" s="340"/>
      <c r="T74" s="340"/>
      <c r="U74" s="340"/>
      <c r="V74" s="340"/>
      <c r="W74" s="340"/>
      <c r="X74" s="340"/>
      <c r="Y74" s="340"/>
      <c r="Z74" s="340"/>
      <c r="AA74" s="340"/>
      <c r="AB74" s="340"/>
      <c r="AC74" s="340"/>
      <c r="AD74" s="340"/>
      <c r="AE74" s="340"/>
      <c r="AF74" s="340"/>
      <c r="AG74" s="340"/>
      <c r="AH74" s="340"/>
      <c r="AI74" s="340"/>
      <c r="AJ74" s="77"/>
    </row>
    <row r="75" spans="1:36" ht="25.5" x14ac:dyDescent="0.2">
      <c r="A75" s="356"/>
      <c r="B75" s="105" t="s">
        <v>136</v>
      </c>
      <c r="C75" s="338">
        <f t="shared" ref="C75:L75" si="45">D21/$C21</f>
        <v>1.2348668280871672E-2</v>
      </c>
      <c r="D75" s="343">
        <f t="shared" si="45"/>
        <v>6.8038740920096846E-2</v>
      </c>
      <c r="E75" s="343">
        <f t="shared" si="45"/>
        <v>0.15084745762711865</v>
      </c>
      <c r="F75" s="343">
        <f t="shared" si="45"/>
        <v>0.18159806295399517</v>
      </c>
      <c r="G75" s="343">
        <f t="shared" si="45"/>
        <v>0.14527845036319612</v>
      </c>
      <c r="H75" s="343">
        <f t="shared" si="45"/>
        <v>0.13510895883777241</v>
      </c>
      <c r="I75" s="343">
        <f t="shared" si="45"/>
        <v>0.12179176755447942</v>
      </c>
      <c r="J75" s="343">
        <f t="shared" si="45"/>
        <v>0.12372881355932204</v>
      </c>
      <c r="K75" s="343">
        <f t="shared" si="45"/>
        <v>5.6658595641646492E-2</v>
      </c>
      <c r="L75" s="343">
        <f t="shared" si="45"/>
        <v>4.6004842615012106E-3</v>
      </c>
      <c r="M75" s="370">
        <f t="shared" si="29"/>
        <v>0.99999999999999989</v>
      </c>
      <c r="N75" s="77"/>
      <c r="O75" s="340"/>
      <c r="P75" s="340"/>
      <c r="Q75" s="340"/>
      <c r="R75" s="340"/>
      <c r="S75" s="340"/>
      <c r="T75" s="340"/>
      <c r="U75" s="340"/>
      <c r="V75" s="340"/>
      <c r="W75" s="340"/>
      <c r="X75" s="340"/>
      <c r="Y75" s="340"/>
      <c r="Z75" s="340"/>
      <c r="AA75" s="340"/>
      <c r="AB75" s="340"/>
      <c r="AC75" s="340"/>
      <c r="AD75" s="340"/>
      <c r="AE75" s="340"/>
      <c r="AF75" s="340"/>
      <c r="AG75" s="340"/>
      <c r="AH75" s="340"/>
      <c r="AI75" s="340"/>
      <c r="AJ75" s="77"/>
    </row>
    <row r="76" spans="1:36" x14ac:dyDescent="0.2">
      <c r="A76" s="356"/>
      <c r="B76" s="313" t="s">
        <v>137</v>
      </c>
      <c r="C76" s="338">
        <f t="shared" ref="C76:L76" si="46">D22/$C$22</f>
        <v>1.3375295043273014E-2</v>
      </c>
      <c r="D76" s="343">
        <f t="shared" si="46"/>
        <v>7.3013375295043273E-2</v>
      </c>
      <c r="E76" s="343">
        <f t="shared" si="46"/>
        <v>0.14948859166011014</v>
      </c>
      <c r="F76" s="343">
        <f t="shared" si="46"/>
        <v>0.19480723839496458</v>
      </c>
      <c r="G76" s="343">
        <f t="shared" si="46"/>
        <v>0.15892997639653816</v>
      </c>
      <c r="H76" s="343">
        <f t="shared" si="46"/>
        <v>0.12714398111723052</v>
      </c>
      <c r="I76" s="343">
        <f t="shared" si="46"/>
        <v>0.10778914240755311</v>
      </c>
      <c r="J76" s="343">
        <f t="shared" si="46"/>
        <v>0.11188040912667191</v>
      </c>
      <c r="K76" s="343">
        <f t="shared" si="46"/>
        <v>5.1770259638080254E-2</v>
      </c>
      <c r="L76" s="344">
        <f t="shared" si="46"/>
        <v>1.1801730920535013E-2</v>
      </c>
      <c r="M76" s="369">
        <f t="shared" si="29"/>
        <v>1</v>
      </c>
      <c r="N76" s="77"/>
      <c r="O76" s="340"/>
      <c r="P76" s="340"/>
      <c r="Q76" s="340"/>
      <c r="R76" s="340"/>
      <c r="S76" s="340"/>
      <c r="T76" s="340"/>
      <c r="U76" s="340"/>
      <c r="V76" s="340"/>
      <c r="W76" s="340"/>
      <c r="X76" s="340"/>
      <c r="Y76" s="340"/>
      <c r="Z76" s="340"/>
      <c r="AA76" s="340"/>
      <c r="AB76" s="340"/>
      <c r="AC76" s="340"/>
      <c r="AD76" s="340"/>
      <c r="AE76" s="340"/>
      <c r="AF76" s="340"/>
      <c r="AG76" s="340"/>
      <c r="AH76" s="340"/>
      <c r="AI76" s="340"/>
      <c r="AJ76" s="77"/>
    </row>
    <row r="77" spans="1:36" x14ac:dyDescent="0.2">
      <c r="A77" s="356"/>
      <c r="B77" s="314" t="s">
        <v>138</v>
      </c>
      <c r="C77" s="338">
        <f t="shared" ref="C77:L77" si="47">D23/$C$23</f>
        <v>1.4925373134328358E-2</v>
      </c>
      <c r="D77" s="343">
        <f t="shared" si="47"/>
        <v>1.4925373134328358E-2</v>
      </c>
      <c r="E77" s="343">
        <f t="shared" si="47"/>
        <v>4.4776119402985072E-2</v>
      </c>
      <c r="F77" s="343">
        <f t="shared" si="47"/>
        <v>0.11940298507462686</v>
      </c>
      <c r="G77" s="343">
        <f t="shared" si="47"/>
        <v>0.11940298507462686</v>
      </c>
      <c r="H77" s="343">
        <f t="shared" si="47"/>
        <v>0.19402985074626866</v>
      </c>
      <c r="I77" s="343">
        <f t="shared" si="47"/>
        <v>0.1044776119402985</v>
      </c>
      <c r="J77" s="343">
        <f t="shared" si="47"/>
        <v>0.22388059701492538</v>
      </c>
      <c r="K77" s="343">
        <f t="shared" si="47"/>
        <v>0.13432835820895522</v>
      </c>
      <c r="L77" s="344">
        <f t="shared" si="47"/>
        <v>2.9850746268656716E-2</v>
      </c>
      <c r="M77" s="365">
        <f t="shared" si="29"/>
        <v>0.99999999999999989</v>
      </c>
      <c r="N77" s="77"/>
      <c r="O77" s="340"/>
      <c r="P77" s="340"/>
      <c r="Q77" s="340"/>
      <c r="R77" s="340"/>
      <c r="S77" s="340"/>
      <c r="T77" s="340"/>
      <c r="U77" s="340"/>
      <c r="V77" s="340"/>
      <c r="W77" s="340"/>
      <c r="X77" s="340"/>
      <c r="Y77" s="340"/>
      <c r="Z77" s="340"/>
      <c r="AA77" s="340"/>
      <c r="AB77" s="340"/>
      <c r="AC77" s="340"/>
      <c r="AD77" s="340"/>
      <c r="AE77" s="340"/>
      <c r="AF77" s="340"/>
      <c r="AG77" s="340"/>
      <c r="AH77" s="340"/>
      <c r="AI77" s="340"/>
      <c r="AJ77" s="77"/>
    </row>
    <row r="78" spans="1:36" x14ac:dyDescent="0.2">
      <c r="A78" s="356"/>
      <c r="B78" s="314" t="s">
        <v>139</v>
      </c>
      <c r="C78" s="338">
        <f t="shared" ref="C78:L78" si="48">D24/$C$24</f>
        <v>8.3073727933541015E-3</v>
      </c>
      <c r="D78" s="343">
        <f t="shared" si="48"/>
        <v>7.6843198338525445E-2</v>
      </c>
      <c r="E78" s="343">
        <f t="shared" si="48"/>
        <v>0.14018691588785046</v>
      </c>
      <c r="F78" s="343">
        <f t="shared" si="48"/>
        <v>0.19314641744548286</v>
      </c>
      <c r="G78" s="343">
        <f t="shared" si="48"/>
        <v>0.16199376947040497</v>
      </c>
      <c r="H78" s="343">
        <f t="shared" si="48"/>
        <v>0.15109034267912771</v>
      </c>
      <c r="I78" s="343">
        <f t="shared" si="48"/>
        <v>9.0342679127725853E-2</v>
      </c>
      <c r="J78" s="343">
        <f t="shared" si="48"/>
        <v>7.6323987538940805E-2</v>
      </c>
      <c r="K78" s="343">
        <f t="shared" si="48"/>
        <v>5.9190031152647975E-2</v>
      </c>
      <c r="L78" s="344">
        <f t="shared" si="48"/>
        <v>4.2575285565939772E-2</v>
      </c>
      <c r="M78" s="365">
        <f t="shared" si="29"/>
        <v>1</v>
      </c>
      <c r="N78" s="77"/>
      <c r="O78" s="340"/>
      <c r="P78" s="340"/>
      <c r="Q78" s="340"/>
      <c r="R78" s="340"/>
      <c r="S78" s="340"/>
      <c r="T78" s="340"/>
      <c r="U78" s="340"/>
      <c r="V78" s="340"/>
      <c r="W78" s="340"/>
      <c r="X78" s="340"/>
      <c r="Y78" s="340"/>
      <c r="Z78" s="340"/>
      <c r="AA78" s="340"/>
      <c r="AB78" s="340"/>
      <c r="AC78" s="340"/>
      <c r="AD78" s="340"/>
      <c r="AE78" s="340"/>
      <c r="AF78" s="340"/>
      <c r="AG78" s="340"/>
      <c r="AH78" s="340"/>
      <c r="AI78" s="340"/>
      <c r="AJ78" s="77"/>
    </row>
    <row r="79" spans="1:36" ht="13.5" thickBot="1" x14ac:dyDescent="0.25">
      <c r="A79" s="356"/>
      <c r="B79" s="317" t="s">
        <v>0</v>
      </c>
      <c r="C79" s="339">
        <f t="shared" ref="C79:L79" si="49">D25/$C$25</f>
        <v>9.7852414015824323E-3</v>
      </c>
      <c r="D79" s="345">
        <f t="shared" si="49"/>
        <v>6.2522202486678502E-2</v>
      </c>
      <c r="E79" s="345">
        <f t="shared" si="49"/>
        <v>0.13802680445664459</v>
      </c>
      <c r="F79" s="345">
        <f t="shared" si="49"/>
        <v>0.16983691264330697</v>
      </c>
      <c r="G79" s="345">
        <f t="shared" si="49"/>
        <v>0.14687550460196996</v>
      </c>
      <c r="H79" s="345">
        <f t="shared" si="49"/>
        <v>0.13524947521395123</v>
      </c>
      <c r="I79" s="345">
        <f t="shared" si="49"/>
        <v>0.12010334248344906</v>
      </c>
      <c r="J79" s="345">
        <f t="shared" si="49"/>
        <v>0.13692879056999838</v>
      </c>
      <c r="K79" s="345">
        <f t="shared" si="49"/>
        <v>6.9433231067334081E-2</v>
      </c>
      <c r="L79" s="346">
        <f t="shared" si="49"/>
        <v>1.1238495075084773E-2</v>
      </c>
      <c r="M79" s="373">
        <f t="shared" si="29"/>
        <v>1</v>
      </c>
      <c r="N79" s="77"/>
      <c r="O79" s="340"/>
      <c r="P79" s="340"/>
      <c r="Q79" s="340"/>
      <c r="R79" s="340"/>
      <c r="S79" s="340"/>
      <c r="T79" s="340"/>
      <c r="U79" s="340"/>
      <c r="V79" s="340"/>
      <c r="W79" s="340"/>
      <c r="X79" s="340"/>
      <c r="Y79" s="340"/>
      <c r="Z79" s="340"/>
      <c r="AA79" s="340"/>
      <c r="AB79" s="340"/>
      <c r="AC79" s="340"/>
      <c r="AD79" s="340"/>
      <c r="AE79" s="340"/>
      <c r="AF79" s="340"/>
      <c r="AG79" s="340"/>
      <c r="AH79" s="340"/>
      <c r="AI79" s="340"/>
      <c r="AJ79" s="77"/>
    </row>
    <row r="80" spans="1:36" ht="25.5" x14ac:dyDescent="0.2">
      <c r="A80" s="355" t="s">
        <v>127</v>
      </c>
      <c r="B80" s="312" t="s">
        <v>134</v>
      </c>
      <c r="C80" s="363">
        <f t="shared" ref="C80:L80" si="50">D26/$C$26</f>
        <v>1.094627682557972E-2</v>
      </c>
      <c r="D80" s="353">
        <f t="shared" si="50"/>
        <v>5.1562725046809733E-2</v>
      </c>
      <c r="E80" s="353">
        <f t="shared" si="50"/>
        <v>0.1271784531182486</v>
      </c>
      <c r="F80" s="353">
        <f t="shared" si="50"/>
        <v>0.16919919343223391</v>
      </c>
      <c r="G80" s="353">
        <f t="shared" si="50"/>
        <v>0.1513394786115512</v>
      </c>
      <c r="H80" s="353">
        <f t="shared" si="50"/>
        <v>0.14752268471842142</v>
      </c>
      <c r="I80" s="353">
        <f t="shared" si="50"/>
        <v>0.11637620625090019</v>
      </c>
      <c r="J80" s="353">
        <f t="shared" si="50"/>
        <v>0.13981708195304623</v>
      </c>
      <c r="K80" s="353">
        <f t="shared" si="50"/>
        <v>7.4283450957799216E-2</v>
      </c>
      <c r="L80" s="354">
        <f t="shared" si="50"/>
        <v>1.1774449085409765E-2</v>
      </c>
      <c r="M80" s="364">
        <f t="shared" si="29"/>
        <v>1</v>
      </c>
      <c r="N80" s="77"/>
      <c r="O80" s="376"/>
      <c r="P80" s="376"/>
      <c r="Q80" s="376"/>
      <c r="R80" s="376"/>
      <c r="S80" s="376"/>
      <c r="T80" s="376"/>
      <c r="U80" s="376"/>
      <c r="V80" s="376"/>
      <c r="W80" s="376"/>
      <c r="X80" s="376"/>
      <c r="Y80" s="376"/>
      <c r="Z80" s="376"/>
      <c r="AA80" s="376"/>
      <c r="AB80" s="376"/>
      <c r="AC80" s="376"/>
      <c r="AD80" s="376"/>
      <c r="AE80" s="376"/>
      <c r="AF80" s="376"/>
      <c r="AG80" s="376"/>
      <c r="AH80" s="376"/>
      <c r="AI80" s="376"/>
      <c r="AJ80" s="77"/>
    </row>
    <row r="81" spans="1:36" x14ac:dyDescent="0.2">
      <c r="A81" s="356"/>
      <c r="B81" s="313" t="s">
        <v>135</v>
      </c>
      <c r="C81" s="338">
        <f t="shared" ref="C81:L81" si="51">D27/$C$27</f>
        <v>9.1784960948634621E-3</v>
      </c>
      <c r="D81" s="343">
        <f t="shared" si="51"/>
        <v>4.7659768542272392E-2</v>
      </c>
      <c r="E81" s="343">
        <f t="shared" si="51"/>
        <v>0.11920643064819565</v>
      </c>
      <c r="F81" s="343">
        <f t="shared" si="51"/>
        <v>0.15774471238811927</v>
      </c>
      <c r="G81" s="343">
        <f t="shared" si="51"/>
        <v>0.14862322558577049</v>
      </c>
      <c r="H81" s="343">
        <f t="shared" si="51"/>
        <v>0.14845219770822643</v>
      </c>
      <c r="I81" s="343">
        <f t="shared" si="51"/>
        <v>0.12125876517872414</v>
      </c>
      <c r="J81" s="343">
        <f t="shared" si="51"/>
        <v>0.15192976455162191</v>
      </c>
      <c r="K81" s="343">
        <f t="shared" si="51"/>
        <v>8.3518613534006039E-2</v>
      </c>
      <c r="L81" s="344">
        <f t="shared" si="51"/>
        <v>1.2428025768200216E-2</v>
      </c>
      <c r="M81" s="369">
        <f t="shared" si="29"/>
        <v>0.99999999999999989</v>
      </c>
      <c r="N81" s="77"/>
      <c r="O81" s="340"/>
      <c r="P81" s="340"/>
      <c r="Q81" s="340"/>
      <c r="R81" s="340"/>
      <c r="S81" s="340"/>
      <c r="T81" s="340"/>
      <c r="U81" s="340"/>
      <c r="V81" s="340"/>
      <c r="W81" s="340"/>
      <c r="X81" s="340"/>
      <c r="Y81" s="340"/>
      <c r="Z81" s="340"/>
      <c r="AA81" s="340"/>
      <c r="AB81" s="340"/>
      <c r="AC81" s="340"/>
      <c r="AD81" s="340"/>
      <c r="AE81" s="340"/>
      <c r="AF81" s="340"/>
      <c r="AG81" s="340"/>
      <c r="AH81" s="340"/>
      <c r="AI81" s="340"/>
      <c r="AJ81" s="77"/>
    </row>
    <row r="82" spans="1:36" ht="25.5" x14ac:dyDescent="0.2">
      <c r="A82" s="356"/>
      <c r="B82" s="105" t="s">
        <v>136</v>
      </c>
      <c r="C82" s="338">
        <f t="shared" ref="C82:L82" si="52">D28/$C$28</f>
        <v>1.6437031665458061E-2</v>
      </c>
      <c r="D82" s="343">
        <f t="shared" si="52"/>
        <v>5.6562726613488032E-2</v>
      </c>
      <c r="E82" s="343">
        <f t="shared" si="52"/>
        <v>0.14334058496495045</v>
      </c>
      <c r="F82" s="343">
        <f t="shared" si="52"/>
        <v>0.17718153251148175</v>
      </c>
      <c r="G82" s="343">
        <f t="shared" si="52"/>
        <v>0.14479091128837321</v>
      </c>
      <c r="H82" s="343">
        <f t="shared" si="52"/>
        <v>0.15107565868987188</v>
      </c>
      <c r="I82" s="343">
        <f t="shared" si="52"/>
        <v>0.11022480058013052</v>
      </c>
      <c r="J82" s="343">
        <f t="shared" si="52"/>
        <v>0.12811215856901137</v>
      </c>
      <c r="K82" s="343">
        <f t="shared" si="52"/>
        <v>6.3572637176698088E-2</v>
      </c>
      <c r="L82" s="344">
        <f t="shared" si="52"/>
        <v>8.7019579405366206E-3</v>
      </c>
      <c r="M82" s="370">
        <f t="shared" si="29"/>
        <v>1</v>
      </c>
      <c r="N82" s="77"/>
      <c r="O82" s="340"/>
      <c r="P82" s="340"/>
      <c r="Q82" s="340"/>
      <c r="R82" s="340"/>
      <c r="S82" s="340"/>
      <c r="T82" s="340"/>
      <c r="U82" s="340"/>
      <c r="V82" s="340"/>
      <c r="W82" s="340"/>
      <c r="X82" s="340"/>
      <c r="Y82" s="340"/>
      <c r="Z82" s="340"/>
      <c r="AA82" s="340"/>
      <c r="AB82" s="340"/>
      <c r="AC82" s="340"/>
      <c r="AD82" s="340"/>
      <c r="AE82" s="340"/>
      <c r="AF82" s="340"/>
      <c r="AG82" s="340"/>
      <c r="AH82" s="340"/>
      <c r="AI82" s="340"/>
      <c r="AJ82" s="77"/>
    </row>
    <row r="83" spans="1:36" x14ac:dyDescent="0.2">
      <c r="A83" s="356"/>
      <c r="B83" s="313" t="s">
        <v>137</v>
      </c>
      <c r="C83" s="338">
        <f t="shared" ref="C83:L83" si="53">D29/$C$29</f>
        <v>1.2307187397440106E-2</v>
      </c>
      <c r="D83" s="343">
        <f t="shared" si="53"/>
        <v>5.9402691171644241E-2</v>
      </c>
      <c r="E83" s="343">
        <f t="shared" si="53"/>
        <v>0.13915326550705612</v>
      </c>
      <c r="F83" s="343">
        <f t="shared" si="53"/>
        <v>0.1967509025270758</v>
      </c>
      <c r="G83" s="343">
        <f t="shared" si="53"/>
        <v>0.16360354446997047</v>
      </c>
      <c r="H83" s="343">
        <f t="shared" si="53"/>
        <v>0.14243518214637349</v>
      </c>
      <c r="I83" s="343">
        <f t="shared" si="53"/>
        <v>0.10649819494584838</v>
      </c>
      <c r="J83" s="343">
        <f t="shared" si="53"/>
        <v>0.11289793239251723</v>
      </c>
      <c r="K83" s="343">
        <f t="shared" si="53"/>
        <v>5.4972103708565805E-2</v>
      </c>
      <c r="L83" s="344">
        <f t="shared" si="53"/>
        <v>1.197899573350837E-2</v>
      </c>
      <c r="M83" s="369">
        <f t="shared" si="29"/>
        <v>0.99999999999999989</v>
      </c>
      <c r="N83" s="77"/>
      <c r="O83" s="340"/>
      <c r="P83" s="340"/>
      <c r="Q83" s="340"/>
      <c r="R83" s="340"/>
      <c r="S83" s="340"/>
      <c r="T83" s="340"/>
      <c r="U83" s="340"/>
      <c r="V83" s="340"/>
      <c r="W83" s="340"/>
      <c r="X83" s="340"/>
      <c r="Y83" s="340"/>
      <c r="Z83" s="340"/>
      <c r="AA83" s="340"/>
      <c r="AB83" s="340"/>
      <c r="AC83" s="340"/>
      <c r="AD83" s="340"/>
      <c r="AE83" s="340"/>
      <c r="AF83" s="340"/>
      <c r="AG83" s="340"/>
      <c r="AH83" s="340"/>
      <c r="AI83" s="340"/>
      <c r="AJ83" s="77"/>
    </row>
    <row r="84" spans="1:36" x14ac:dyDescent="0.2">
      <c r="A84" s="356"/>
      <c r="B84" s="314" t="s">
        <v>138</v>
      </c>
      <c r="C84" s="338">
        <f t="shared" ref="C84:L84" si="54">D30/$C$30</f>
        <v>5.6497175141242938E-3</v>
      </c>
      <c r="D84" s="343">
        <f t="shared" si="54"/>
        <v>3.954802259887006E-2</v>
      </c>
      <c r="E84" s="343">
        <f t="shared" si="54"/>
        <v>0.10734463276836158</v>
      </c>
      <c r="F84" s="343">
        <f t="shared" si="54"/>
        <v>0.12994350282485875</v>
      </c>
      <c r="G84" s="343">
        <f t="shared" si="54"/>
        <v>0.16384180790960451</v>
      </c>
      <c r="H84" s="343">
        <f t="shared" si="54"/>
        <v>0.15819209039548024</v>
      </c>
      <c r="I84" s="343">
        <f t="shared" si="54"/>
        <v>7.909604519774012E-2</v>
      </c>
      <c r="J84" s="343">
        <f t="shared" si="54"/>
        <v>0.1864406779661017</v>
      </c>
      <c r="K84" s="343">
        <f t="shared" si="54"/>
        <v>0.12429378531073447</v>
      </c>
      <c r="L84" s="344">
        <f t="shared" si="54"/>
        <v>5.6497175141242938E-3</v>
      </c>
      <c r="M84" s="365">
        <f t="shared" si="29"/>
        <v>0.99999999999999989</v>
      </c>
      <c r="N84" s="77"/>
      <c r="O84" s="340"/>
      <c r="P84" s="340"/>
      <c r="Q84" s="340"/>
      <c r="R84" s="340"/>
      <c r="S84" s="340"/>
      <c r="T84" s="340"/>
      <c r="U84" s="340"/>
      <c r="V84" s="340"/>
      <c r="W84" s="340"/>
      <c r="X84" s="340"/>
      <c r="Y84" s="340"/>
      <c r="Z84" s="340"/>
      <c r="AA84" s="340"/>
      <c r="AB84" s="340"/>
      <c r="AC84" s="340"/>
      <c r="AD84" s="340"/>
      <c r="AE84" s="340"/>
      <c r="AF84" s="340"/>
      <c r="AG84" s="340"/>
      <c r="AH84" s="340"/>
      <c r="AI84" s="340"/>
      <c r="AJ84" s="77"/>
    </row>
    <row r="85" spans="1:36" x14ac:dyDescent="0.2">
      <c r="A85" s="356"/>
      <c r="B85" s="314" t="s">
        <v>139</v>
      </c>
      <c r="C85" s="338">
        <f t="shared" ref="C85:L85" si="55">D31/$C$31</f>
        <v>1.0182207931404072E-2</v>
      </c>
      <c r="D85" s="343">
        <f t="shared" si="55"/>
        <v>5.8413719185423367E-2</v>
      </c>
      <c r="E85" s="343">
        <f t="shared" si="55"/>
        <v>0.12593783494105038</v>
      </c>
      <c r="F85" s="343">
        <f t="shared" si="55"/>
        <v>0.17631296891747053</v>
      </c>
      <c r="G85" s="343">
        <f t="shared" si="55"/>
        <v>0.18810289389067525</v>
      </c>
      <c r="H85" s="343">
        <f t="shared" si="55"/>
        <v>0.15326902465166131</v>
      </c>
      <c r="I85" s="343">
        <f t="shared" si="55"/>
        <v>8.5209003215434079E-2</v>
      </c>
      <c r="J85" s="343">
        <f t="shared" si="55"/>
        <v>6.8060021436227219E-2</v>
      </c>
      <c r="K85" s="343">
        <f t="shared" si="55"/>
        <v>7.9849946409431938E-2</v>
      </c>
      <c r="L85" s="344">
        <f t="shared" si="55"/>
        <v>5.4662379421221867E-2</v>
      </c>
      <c r="M85" s="365">
        <f t="shared" si="29"/>
        <v>1</v>
      </c>
      <c r="N85" s="77"/>
      <c r="O85" s="340"/>
      <c r="P85" s="340"/>
      <c r="Q85" s="340"/>
      <c r="R85" s="340"/>
      <c r="S85" s="340"/>
      <c r="T85" s="340"/>
      <c r="U85" s="340"/>
      <c r="V85" s="340"/>
      <c r="W85" s="340"/>
      <c r="X85" s="340"/>
      <c r="Y85" s="340"/>
      <c r="Z85" s="340"/>
      <c r="AA85" s="340"/>
      <c r="AB85" s="340"/>
      <c r="AC85" s="340"/>
      <c r="AD85" s="340"/>
      <c r="AE85" s="340"/>
      <c r="AF85" s="340"/>
      <c r="AG85" s="340"/>
      <c r="AH85" s="340"/>
      <c r="AI85" s="340"/>
      <c r="AJ85" s="77"/>
    </row>
    <row r="86" spans="1:36" ht="13.5" thickBot="1" x14ac:dyDescent="0.25">
      <c r="A86" s="358" t="s">
        <v>145</v>
      </c>
      <c r="B86" s="317" t="s">
        <v>0</v>
      </c>
      <c r="C86" s="339">
        <f t="shared" ref="C86:L86" si="56">D32/$C$32</f>
        <v>1.0867013248364917E-2</v>
      </c>
      <c r="D86" s="345">
        <f t="shared" si="56"/>
        <v>5.1920174408854602E-2</v>
      </c>
      <c r="E86" s="345">
        <f t="shared" si="56"/>
        <v>0.12698306221700487</v>
      </c>
      <c r="F86" s="345">
        <f t="shared" si="56"/>
        <v>0.16941137011571356</v>
      </c>
      <c r="G86" s="345">
        <f t="shared" si="56"/>
        <v>0.15371457320140869</v>
      </c>
      <c r="H86" s="345">
        <f t="shared" si="56"/>
        <v>0.14794566493375819</v>
      </c>
      <c r="I86" s="345">
        <f t="shared" si="56"/>
        <v>0.11420425960087205</v>
      </c>
      <c r="J86" s="345">
        <f t="shared" si="56"/>
        <v>0.13560288445413382</v>
      </c>
      <c r="K86" s="345">
        <f t="shared" si="56"/>
        <v>7.4928727150763041E-2</v>
      </c>
      <c r="L86" s="346">
        <f t="shared" si="56"/>
        <v>1.4422270669126278E-2</v>
      </c>
      <c r="M86" s="373">
        <f t="shared" si="29"/>
        <v>1</v>
      </c>
      <c r="N86" s="77"/>
      <c r="O86" s="340"/>
      <c r="P86" s="340"/>
      <c r="Q86" s="340"/>
      <c r="R86" s="340"/>
      <c r="S86" s="340"/>
      <c r="T86" s="340"/>
      <c r="U86" s="340"/>
      <c r="V86" s="340"/>
      <c r="W86" s="340"/>
      <c r="X86" s="340"/>
      <c r="Y86" s="340"/>
      <c r="Z86" s="340"/>
      <c r="AA86" s="340"/>
      <c r="AB86" s="340"/>
      <c r="AC86" s="340"/>
      <c r="AD86" s="340"/>
      <c r="AE86" s="340"/>
      <c r="AF86" s="340"/>
      <c r="AG86" s="340"/>
      <c r="AH86" s="340"/>
      <c r="AI86" s="340"/>
      <c r="AJ86" s="77"/>
    </row>
    <row r="87" spans="1:36" ht="25.5" x14ac:dyDescent="0.2">
      <c r="A87" s="355" t="s">
        <v>128</v>
      </c>
      <c r="B87" s="312" t="s">
        <v>134</v>
      </c>
      <c r="C87" s="363">
        <f t="shared" ref="C87:L87" si="57">D33/$C$33</f>
        <v>8.6804289153111103E-3</v>
      </c>
      <c r="D87" s="353">
        <f t="shared" si="57"/>
        <v>4.3292727405354149E-2</v>
      </c>
      <c r="E87" s="353">
        <f t="shared" si="57"/>
        <v>0.1152892260558757</v>
      </c>
      <c r="F87" s="353">
        <f t="shared" si="57"/>
        <v>0.1714931796629951</v>
      </c>
      <c r="G87" s="353">
        <f t="shared" si="57"/>
        <v>0.16077029688525785</v>
      </c>
      <c r="H87" s="353">
        <f t="shared" si="57"/>
        <v>0.15179808884674301</v>
      </c>
      <c r="I87" s="353">
        <f t="shared" si="57"/>
        <v>0.11386680283025749</v>
      </c>
      <c r="J87" s="353">
        <f t="shared" si="57"/>
        <v>0.13943394850098476</v>
      </c>
      <c r="K87" s="353">
        <f t="shared" si="57"/>
        <v>7.8452111751404194E-2</v>
      </c>
      <c r="L87" s="354">
        <f t="shared" si="57"/>
        <v>1.6923189145816617E-2</v>
      </c>
      <c r="M87" s="364">
        <f t="shared" si="29"/>
        <v>1</v>
      </c>
      <c r="N87" s="77"/>
      <c r="O87" s="376"/>
      <c r="P87" s="376"/>
      <c r="Q87" s="376"/>
      <c r="R87" s="376"/>
      <c r="S87" s="376"/>
      <c r="T87" s="376"/>
      <c r="U87" s="376"/>
      <c r="V87" s="376"/>
      <c r="W87" s="376"/>
      <c r="X87" s="376"/>
      <c r="Y87" s="376"/>
      <c r="Z87" s="376"/>
      <c r="AA87" s="376"/>
      <c r="AB87" s="376"/>
      <c r="AC87" s="376"/>
      <c r="AD87" s="376"/>
      <c r="AE87" s="376"/>
      <c r="AF87" s="376"/>
      <c r="AG87" s="376"/>
      <c r="AH87" s="376"/>
      <c r="AI87" s="376"/>
      <c r="AJ87" s="77"/>
    </row>
    <row r="88" spans="1:36" x14ac:dyDescent="0.2">
      <c r="A88" s="356"/>
      <c r="B88" s="313" t="s">
        <v>135</v>
      </c>
      <c r="C88" s="338">
        <f t="shared" ref="C88:L88" si="58">D34/$C$34</f>
        <v>7.8577084729244077E-3</v>
      </c>
      <c r="D88" s="343">
        <f t="shared" si="58"/>
        <v>4.1968690991045866E-2</v>
      </c>
      <c r="E88" s="343">
        <f t="shared" si="58"/>
        <v>0.1089724066516416</v>
      </c>
      <c r="F88" s="343">
        <f t="shared" si="58"/>
        <v>0.16117439239812389</v>
      </c>
      <c r="G88" s="343">
        <f t="shared" si="58"/>
        <v>0.15490040811354083</v>
      </c>
      <c r="H88" s="343">
        <f t="shared" si="58"/>
        <v>0.15094109764268746</v>
      </c>
      <c r="I88" s="343">
        <f t="shared" si="58"/>
        <v>0.1162209904367424</v>
      </c>
      <c r="J88" s="343">
        <f t="shared" si="58"/>
        <v>0.15167204726807579</v>
      </c>
      <c r="K88" s="343">
        <f t="shared" si="58"/>
        <v>8.7653042577815685E-2</v>
      </c>
      <c r="L88" s="344">
        <f t="shared" si="58"/>
        <v>1.8639215447402085E-2</v>
      </c>
      <c r="M88" s="369">
        <f t="shared" si="29"/>
        <v>1</v>
      </c>
      <c r="N88" s="77"/>
      <c r="O88" s="340"/>
      <c r="P88" s="340"/>
      <c r="Q88" s="340"/>
      <c r="R88" s="340"/>
      <c r="S88" s="340"/>
      <c r="T88" s="340"/>
      <c r="U88" s="340"/>
      <c r="V88" s="340"/>
      <c r="W88" s="340"/>
      <c r="X88" s="340"/>
      <c r="Y88" s="340"/>
      <c r="Z88" s="340"/>
      <c r="AA88" s="340"/>
      <c r="AB88" s="340"/>
      <c r="AC88" s="340"/>
      <c r="AD88" s="340"/>
      <c r="AE88" s="340"/>
      <c r="AF88" s="340"/>
      <c r="AG88" s="340"/>
      <c r="AH88" s="340"/>
      <c r="AI88" s="340"/>
      <c r="AJ88" s="77"/>
    </row>
    <row r="89" spans="1:36" ht="25.5" x14ac:dyDescent="0.2">
      <c r="A89" s="356"/>
      <c r="B89" s="105" t="s">
        <v>136</v>
      </c>
      <c r="C89" s="338">
        <f t="shared" ref="C89:L89" si="59">D35/$C$35</f>
        <v>9.1787439613526568E-3</v>
      </c>
      <c r="D89" s="343">
        <f t="shared" si="59"/>
        <v>4.0579710144927533E-2</v>
      </c>
      <c r="E89" s="343">
        <f t="shared" si="59"/>
        <v>0.12512077294685992</v>
      </c>
      <c r="F89" s="343">
        <f t="shared" si="59"/>
        <v>0.1857487922705314</v>
      </c>
      <c r="G89" s="343">
        <f t="shared" si="59"/>
        <v>0.1570048309178744</v>
      </c>
      <c r="H89" s="343">
        <f t="shared" si="59"/>
        <v>0.1567632850241546</v>
      </c>
      <c r="I89" s="343">
        <f t="shared" si="59"/>
        <v>0.11207729468599034</v>
      </c>
      <c r="J89" s="343">
        <f t="shared" si="59"/>
        <v>0.13285024154589373</v>
      </c>
      <c r="K89" s="343">
        <f t="shared" si="59"/>
        <v>6.7632850241545889E-2</v>
      </c>
      <c r="L89" s="344">
        <f t="shared" si="59"/>
        <v>1.3043478260869565E-2</v>
      </c>
      <c r="M89" s="370">
        <f t="shared" si="29"/>
        <v>1</v>
      </c>
      <c r="N89" s="77"/>
      <c r="O89" s="340"/>
      <c r="P89" s="340"/>
      <c r="Q89" s="340"/>
      <c r="R89" s="340"/>
      <c r="S89" s="340"/>
      <c r="T89" s="340"/>
      <c r="U89" s="340"/>
      <c r="V89" s="340"/>
      <c r="W89" s="340"/>
      <c r="X89" s="340"/>
      <c r="Y89" s="340"/>
      <c r="Z89" s="340"/>
      <c r="AA89" s="340"/>
      <c r="AB89" s="340"/>
      <c r="AC89" s="340"/>
      <c r="AD89" s="340"/>
      <c r="AE89" s="340"/>
      <c r="AF89" s="340"/>
      <c r="AG89" s="340"/>
      <c r="AH89" s="340"/>
      <c r="AI89" s="340"/>
      <c r="AJ89" s="77"/>
    </row>
    <row r="90" spans="1:36" x14ac:dyDescent="0.2">
      <c r="A90" s="356"/>
      <c r="B90" s="313" t="s">
        <v>137</v>
      </c>
      <c r="C90" s="338">
        <f t="shared" ref="C90:L90" si="60">D36/$C$36</f>
        <v>9.9337748344370865E-3</v>
      </c>
      <c r="D90" s="343">
        <f t="shared" si="60"/>
        <v>4.7350993377483441E-2</v>
      </c>
      <c r="E90" s="343">
        <f t="shared" si="60"/>
        <v>0.12880794701986756</v>
      </c>
      <c r="F90" s="343">
        <f t="shared" si="60"/>
        <v>0.19254966887417219</v>
      </c>
      <c r="G90" s="343">
        <f t="shared" si="60"/>
        <v>0.17748344370860927</v>
      </c>
      <c r="H90" s="343">
        <f t="shared" si="60"/>
        <v>0.15016556291390729</v>
      </c>
      <c r="I90" s="343">
        <f t="shared" si="60"/>
        <v>0.10761589403973509</v>
      </c>
      <c r="J90" s="343">
        <f t="shared" si="60"/>
        <v>0.11175496688741722</v>
      </c>
      <c r="K90" s="343">
        <f t="shared" si="60"/>
        <v>5.8443708609271526E-2</v>
      </c>
      <c r="L90" s="344">
        <f t="shared" si="60"/>
        <v>1.5894039735099338E-2</v>
      </c>
      <c r="M90" s="369">
        <f t="shared" si="29"/>
        <v>0.99999999999999989</v>
      </c>
      <c r="N90" s="77"/>
      <c r="O90" s="340"/>
      <c r="P90" s="340"/>
      <c r="Q90" s="340"/>
      <c r="R90" s="340"/>
      <c r="S90" s="340"/>
      <c r="T90" s="340"/>
      <c r="U90" s="340"/>
      <c r="V90" s="340"/>
      <c r="W90" s="340"/>
      <c r="X90" s="340"/>
      <c r="Y90" s="340"/>
      <c r="Z90" s="340"/>
      <c r="AA90" s="340"/>
      <c r="AB90" s="340"/>
      <c r="AC90" s="340"/>
      <c r="AD90" s="340"/>
      <c r="AE90" s="340"/>
      <c r="AF90" s="340"/>
      <c r="AG90" s="340"/>
      <c r="AH90" s="340"/>
      <c r="AI90" s="340"/>
      <c r="AJ90" s="77"/>
    </row>
    <row r="91" spans="1:36" x14ac:dyDescent="0.2">
      <c r="A91" s="356"/>
      <c r="B91" s="314" t="s">
        <v>138</v>
      </c>
      <c r="C91" s="338">
        <f t="shared" ref="C91:L91" si="61">D37/$C$37</f>
        <v>2.1276595744680851E-2</v>
      </c>
      <c r="D91" s="343">
        <f t="shared" si="61"/>
        <v>6.3829787234042548E-2</v>
      </c>
      <c r="E91" s="343">
        <f t="shared" si="61"/>
        <v>9.3085106382978719E-2</v>
      </c>
      <c r="F91" s="343">
        <f t="shared" si="61"/>
        <v>0.13829787234042554</v>
      </c>
      <c r="G91" s="343">
        <f t="shared" si="61"/>
        <v>0.16755319148936171</v>
      </c>
      <c r="H91" s="343">
        <f t="shared" si="61"/>
        <v>0.1702127659574468</v>
      </c>
      <c r="I91" s="343">
        <f t="shared" si="61"/>
        <v>9.3085106382978719E-2</v>
      </c>
      <c r="J91" s="343">
        <f t="shared" si="61"/>
        <v>0.13031914893617022</v>
      </c>
      <c r="K91" s="343">
        <f t="shared" si="61"/>
        <v>9.8404255319148939E-2</v>
      </c>
      <c r="L91" s="344">
        <f t="shared" si="61"/>
        <v>2.3936170212765957E-2</v>
      </c>
      <c r="M91" s="365">
        <f t="shared" si="29"/>
        <v>1.0000000000000002</v>
      </c>
      <c r="N91" s="77"/>
      <c r="O91" s="340"/>
      <c r="P91" s="340"/>
      <c r="Q91" s="340"/>
      <c r="R91" s="340"/>
      <c r="S91" s="340"/>
      <c r="T91" s="340"/>
      <c r="U91" s="340"/>
      <c r="V91" s="340"/>
      <c r="W91" s="340"/>
      <c r="X91" s="340"/>
      <c r="Y91" s="340"/>
      <c r="Z91" s="340"/>
      <c r="AA91" s="340"/>
      <c r="AB91" s="340"/>
      <c r="AC91" s="340"/>
      <c r="AD91" s="340"/>
      <c r="AE91" s="340"/>
      <c r="AF91" s="340"/>
      <c r="AG91" s="340"/>
      <c r="AH91" s="340"/>
      <c r="AI91" s="340"/>
      <c r="AJ91" s="77"/>
    </row>
    <row r="92" spans="1:36" x14ac:dyDescent="0.2">
      <c r="A92" s="356"/>
      <c r="B92" s="314" t="s">
        <v>139</v>
      </c>
      <c r="C92" s="338">
        <f t="shared" ref="C92:L92" si="62">D38/$C$38</f>
        <v>5.5679287305122494E-3</v>
      </c>
      <c r="D92" s="343">
        <f t="shared" si="62"/>
        <v>5.9576837416481072E-2</v>
      </c>
      <c r="E92" s="343">
        <f t="shared" si="62"/>
        <v>0.10968819599109131</v>
      </c>
      <c r="F92" s="343">
        <f t="shared" si="62"/>
        <v>0.17928730512249444</v>
      </c>
      <c r="G92" s="343">
        <f t="shared" si="62"/>
        <v>0.19376391982182628</v>
      </c>
      <c r="H92" s="343">
        <f t="shared" si="62"/>
        <v>0.15144766146993319</v>
      </c>
      <c r="I92" s="343">
        <f t="shared" si="62"/>
        <v>9.0200445434298435E-2</v>
      </c>
      <c r="J92" s="343">
        <f t="shared" si="62"/>
        <v>7.6280623608017822E-2</v>
      </c>
      <c r="K92" s="343">
        <f t="shared" si="62"/>
        <v>7.2383073496659248E-2</v>
      </c>
      <c r="L92" s="344">
        <f t="shared" si="62"/>
        <v>6.1804008908685967E-2</v>
      </c>
      <c r="M92" s="365">
        <f t="shared" si="29"/>
        <v>1</v>
      </c>
      <c r="N92" s="77"/>
      <c r="O92" s="340"/>
      <c r="P92" s="340"/>
      <c r="Q92" s="340"/>
      <c r="R92" s="340"/>
      <c r="S92" s="340"/>
      <c r="T92" s="340"/>
      <c r="U92" s="340"/>
      <c r="V92" s="340"/>
      <c r="W92" s="340"/>
      <c r="X92" s="340"/>
      <c r="Y92" s="340"/>
      <c r="Z92" s="340"/>
      <c r="AA92" s="340"/>
      <c r="AB92" s="340"/>
      <c r="AC92" s="340"/>
      <c r="AD92" s="340"/>
      <c r="AE92" s="340"/>
      <c r="AF92" s="340"/>
      <c r="AG92" s="340"/>
      <c r="AH92" s="340"/>
      <c r="AI92" s="340"/>
      <c r="AJ92" s="77"/>
    </row>
    <row r="93" spans="1:36" ht="13.5" thickBot="1" x14ac:dyDescent="0.25">
      <c r="A93" s="357" t="s">
        <v>128</v>
      </c>
      <c r="B93" s="317" t="s">
        <v>0</v>
      </c>
      <c r="C93" s="339">
        <f t="shared" ref="C93:L93" si="63">D39/$C$39</f>
        <v>8.6515714768502869E-3</v>
      </c>
      <c r="D93" s="345">
        <f t="shared" si="63"/>
        <v>4.4542075025346399E-2</v>
      </c>
      <c r="E93" s="345">
        <f t="shared" si="63"/>
        <v>0.11466711726934775</v>
      </c>
      <c r="F93" s="345">
        <f t="shared" si="63"/>
        <v>0.1715444406894221</v>
      </c>
      <c r="G93" s="345">
        <f t="shared" si="63"/>
        <v>0.16285907401149036</v>
      </c>
      <c r="H93" s="345">
        <f t="shared" si="63"/>
        <v>0.15201081446434606</v>
      </c>
      <c r="I93" s="345">
        <f t="shared" si="63"/>
        <v>0.11216627238932071</v>
      </c>
      <c r="J93" s="345">
        <f t="shared" si="63"/>
        <v>0.13548496113551875</v>
      </c>
      <c r="K93" s="345">
        <f t="shared" si="63"/>
        <v>7.8337276106792836E-2</v>
      </c>
      <c r="L93" s="346">
        <f t="shared" si="63"/>
        <v>1.9736397431564717E-2</v>
      </c>
      <c r="M93" s="373">
        <f t="shared" si="29"/>
        <v>1</v>
      </c>
      <c r="N93" s="77"/>
      <c r="O93" s="340"/>
      <c r="P93" s="340"/>
      <c r="Q93" s="340"/>
      <c r="R93" s="340"/>
      <c r="S93" s="340"/>
      <c r="T93" s="340"/>
      <c r="U93" s="340"/>
      <c r="V93" s="340"/>
      <c r="W93" s="340"/>
      <c r="X93" s="340"/>
      <c r="Y93" s="340"/>
      <c r="Z93" s="340"/>
      <c r="AA93" s="340"/>
      <c r="AB93" s="340"/>
      <c r="AC93" s="340"/>
      <c r="AD93" s="340"/>
      <c r="AE93" s="340"/>
      <c r="AF93" s="340"/>
      <c r="AG93" s="340"/>
      <c r="AH93" s="340"/>
      <c r="AI93" s="340"/>
      <c r="AJ93" s="77"/>
    </row>
    <row r="94" spans="1:36" ht="25.5" x14ac:dyDescent="0.2">
      <c r="A94" s="526" t="s">
        <v>171</v>
      </c>
      <c r="B94" s="527" t="s">
        <v>134</v>
      </c>
      <c r="C94" s="528">
        <f>D40/$C$40</f>
        <v>1.0763980047256498E-2</v>
      </c>
      <c r="D94" s="529">
        <f t="shared" ref="D94:L94" si="64">E40/$C$40</f>
        <v>3.896785808048607E-2</v>
      </c>
      <c r="E94" s="529">
        <f t="shared" si="64"/>
        <v>0.10512695495630649</v>
      </c>
      <c r="F94" s="529">
        <f t="shared" si="64"/>
        <v>0.16948580429809099</v>
      </c>
      <c r="G94" s="529">
        <f t="shared" si="64"/>
        <v>0.1698983610246409</v>
      </c>
      <c r="H94" s="529">
        <f t="shared" si="64"/>
        <v>0.1545962569853355</v>
      </c>
      <c r="I94" s="529">
        <f t="shared" si="64"/>
        <v>0.11750365675280351</v>
      </c>
      <c r="J94" s="529">
        <f t="shared" si="64"/>
        <v>0.12856767805573266</v>
      </c>
      <c r="K94" s="529">
        <f t="shared" si="64"/>
        <v>8.5699283651502076E-2</v>
      </c>
      <c r="L94" s="530">
        <f t="shared" si="64"/>
        <v>1.939016614784533E-2</v>
      </c>
      <c r="M94" s="531">
        <f t="shared" ref="M94:M100" si="65">SUM(C94:L94)</f>
        <v>0.99999999999999989</v>
      </c>
      <c r="N94" s="77"/>
      <c r="O94" s="376"/>
      <c r="P94" s="376"/>
      <c r="Q94" s="376"/>
      <c r="R94" s="376"/>
      <c r="S94" s="376"/>
      <c r="T94" s="376"/>
      <c r="U94" s="376"/>
      <c r="V94" s="376"/>
      <c r="W94" s="376"/>
      <c r="X94" s="376"/>
      <c r="Y94" s="376"/>
      <c r="Z94" s="376"/>
      <c r="AA94" s="376"/>
      <c r="AB94" s="376"/>
      <c r="AC94" s="376"/>
      <c r="AD94" s="376"/>
      <c r="AE94" s="376"/>
      <c r="AF94" s="376"/>
      <c r="AG94" s="376"/>
      <c r="AH94" s="376"/>
      <c r="AI94" s="376"/>
      <c r="AJ94" s="77"/>
    </row>
    <row r="95" spans="1:36" x14ac:dyDescent="0.2">
      <c r="A95" s="532"/>
      <c r="B95" s="313" t="s">
        <v>135</v>
      </c>
      <c r="C95" s="533">
        <f>D41/$C$41</f>
        <v>1.0383235793845574E-2</v>
      </c>
      <c r="D95" s="534">
        <f t="shared" ref="D95:L95" si="66">E41/$C$41</f>
        <v>3.6246932225788182E-2</v>
      </c>
      <c r="E95" s="534">
        <f t="shared" si="66"/>
        <v>9.6406771128311627E-2</v>
      </c>
      <c r="F95" s="534">
        <f t="shared" si="66"/>
        <v>0.15839154238248065</v>
      </c>
      <c r="G95" s="534">
        <f t="shared" si="66"/>
        <v>0.16606884399974828</v>
      </c>
      <c r="H95" s="534">
        <f t="shared" si="66"/>
        <v>0.15524510729343655</v>
      </c>
      <c r="I95" s="534">
        <f t="shared" si="66"/>
        <v>0.12145239443710276</v>
      </c>
      <c r="J95" s="534">
        <f t="shared" si="66"/>
        <v>0.13812850040903657</v>
      </c>
      <c r="K95" s="534">
        <f t="shared" si="66"/>
        <v>9.5651626706941037E-2</v>
      </c>
      <c r="L95" s="535">
        <f t="shared" si="66"/>
        <v>2.202504562330879E-2</v>
      </c>
      <c r="M95" s="369">
        <f t="shared" si="65"/>
        <v>1</v>
      </c>
      <c r="N95" s="77"/>
      <c r="O95" s="340"/>
      <c r="P95" s="340"/>
      <c r="Q95" s="340"/>
      <c r="R95" s="340"/>
      <c r="S95" s="340"/>
      <c r="T95" s="340"/>
      <c r="U95" s="340"/>
      <c r="V95" s="340"/>
      <c r="W95" s="340"/>
      <c r="X95" s="340"/>
      <c r="Y95" s="340"/>
      <c r="Z95" s="340"/>
      <c r="AA95" s="340"/>
      <c r="AB95" s="340"/>
      <c r="AC95" s="340"/>
      <c r="AD95" s="340"/>
      <c r="AE95" s="340"/>
      <c r="AF95" s="340"/>
      <c r="AG95" s="340"/>
      <c r="AH95" s="340"/>
      <c r="AI95" s="340"/>
      <c r="AJ95" s="77"/>
    </row>
    <row r="96" spans="1:36" ht="25.5" x14ac:dyDescent="0.2">
      <c r="A96" s="532"/>
      <c r="B96" s="105" t="s">
        <v>136</v>
      </c>
      <c r="C96" s="533">
        <f>D42/$C$42</f>
        <v>1.22040517451794E-2</v>
      </c>
      <c r="D96" s="534">
        <f t="shared" ref="D96:L96" si="67">E42/$C$42</f>
        <v>4.1493775933609957E-2</v>
      </c>
      <c r="E96" s="534">
        <f t="shared" si="67"/>
        <v>0.11178911398584331</v>
      </c>
      <c r="F96" s="534">
        <f t="shared" si="67"/>
        <v>0.19184769343422017</v>
      </c>
      <c r="G96" s="534">
        <f t="shared" si="67"/>
        <v>0.16499877959482548</v>
      </c>
      <c r="H96" s="534">
        <f t="shared" si="67"/>
        <v>0.15010983646570661</v>
      </c>
      <c r="I96" s="534">
        <f t="shared" si="67"/>
        <v>0.11227727605565048</v>
      </c>
      <c r="J96" s="534">
        <f t="shared" si="67"/>
        <v>0.12106419331217964</v>
      </c>
      <c r="K96" s="534">
        <f t="shared" si="67"/>
        <v>7.5909201855015859E-2</v>
      </c>
      <c r="L96" s="535">
        <f t="shared" si="67"/>
        <v>1.83060776177691E-2</v>
      </c>
      <c r="M96" s="370">
        <f t="shared" si="65"/>
        <v>1</v>
      </c>
      <c r="N96" s="77"/>
      <c r="O96" s="340"/>
      <c r="P96" s="340"/>
      <c r="Q96" s="340"/>
      <c r="R96" s="340"/>
      <c r="S96" s="340"/>
      <c r="T96" s="340"/>
      <c r="U96" s="340"/>
      <c r="V96" s="340"/>
      <c r="W96" s="340"/>
      <c r="X96" s="340"/>
      <c r="Y96" s="340"/>
      <c r="Z96" s="340"/>
      <c r="AA96" s="340"/>
      <c r="AB96" s="340"/>
      <c r="AC96" s="340"/>
      <c r="AD96" s="340"/>
      <c r="AE96" s="340"/>
      <c r="AF96" s="340"/>
      <c r="AG96" s="340"/>
      <c r="AH96" s="340"/>
      <c r="AI96" s="340"/>
      <c r="AJ96" s="77"/>
    </row>
    <row r="97" spans="1:36" x14ac:dyDescent="0.2">
      <c r="A97" s="532"/>
      <c r="B97" s="313" t="s">
        <v>137</v>
      </c>
      <c r="C97" s="533">
        <f>D43/$C$43</f>
        <v>1.0526315789473684E-2</v>
      </c>
      <c r="D97" s="534">
        <f t="shared" ref="D97:L97" si="68">E43/$C$43</f>
        <v>4.3400809716599188E-2</v>
      </c>
      <c r="E97" s="534">
        <f t="shared" si="68"/>
        <v>0.12437246963562754</v>
      </c>
      <c r="F97" s="534">
        <f t="shared" si="68"/>
        <v>0.18607287449392712</v>
      </c>
      <c r="G97" s="534">
        <f t="shared" si="68"/>
        <v>0.18348178137651822</v>
      </c>
      <c r="H97" s="534">
        <f t="shared" si="68"/>
        <v>0.1540080971659919</v>
      </c>
      <c r="I97" s="534">
        <f t="shared" si="68"/>
        <v>0.11125506072874494</v>
      </c>
      <c r="J97" s="534">
        <f t="shared" si="68"/>
        <v>0.10866396761133604</v>
      </c>
      <c r="K97" s="534">
        <f t="shared" si="68"/>
        <v>6.4291497975708503E-2</v>
      </c>
      <c r="L97" s="535">
        <f t="shared" si="68"/>
        <v>1.3927125506072875E-2</v>
      </c>
      <c r="M97" s="369">
        <f t="shared" si="65"/>
        <v>1</v>
      </c>
      <c r="N97" s="77"/>
      <c r="O97" s="340"/>
      <c r="P97" s="340"/>
      <c r="Q97" s="340"/>
      <c r="R97" s="340"/>
      <c r="S97" s="340"/>
      <c r="T97" s="340"/>
      <c r="U97" s="340"/>
      <c r="V97" s="340"/>
      <c r="W97" s="340"/>
      <c r="X97" s="340"/>
      <c r="Y97" s="340"/>
      <c r="Z97" s="340"/>
      <c r="AA97" s="340"/>
      <c r="AB97" s="340"/>
      <c r="AC97" s="340"/>
      <c r="AD97" s="340"/>
      <c r="AE97" s="340"/>
      <c r="AF97" s="340"/>
      <c r="AG97" s="340"/>
      <c r="AH97" s="340"/>
      <c r="AI97" s="340"/>
      <c r="AJ97" s="77"/>
    </row>
    <row r="98" spans="1:36" x14ac:dyDescent="0.2">
      <c r="A98" s="532"/>
      <c r="B98" s="536" t="s">
        <v>138</v>
      </c>
      <c r="C98" s="533">
        <f>D44/$C$44</f>
        <v>2.4657534246575342E-2</v>
      </c>
      <c r="D98" s="534">
        <f t="shared" ref="D98:L98" si="69">E44/$C$44</f>
        <v>6.8493150684931503E-2</v>
      </c>
      <c r="E98" s="534">
        <f t="shared" si="69"/>
        <v>0.1</v>
      </c>
      <c r="F98" s="534">
        <f t="shared" si="69"/>
        <v>0.13013698630136986</v>
      </c>
      <c r="G98" s="534">
        <f t="shared" si="69"/>
        <v>0.16849315068493151</v>
      </c>
      <c r="H98" s="534">
        <f t="shared" si="69"/>
        <v>0.15342465753424658</v>
      </c>
      <c r="I98" s="534">
        <f t="shared" si="69"/>
        <v>0.13013698630136986</v>
      </c>
      <c r="J98" s="534">
        <f t="shared" si="69"/>
        <v>0.15753424657534246</v>
      </c>
      <c r="K98" s="534">
        <f t="shared" si="69"/>
        <v>5.6164383561643834E-2</v>
      </c>
      <c r="L98" s="535">
        <f t="shared" si="69"/>
        <v>1.0958904109589041E-2</v>
      </c>
      <c r="M98" s="369">
        <f t="shared" si="65"/>
        <v>1</v>
      </c>
      <c r="N98" s="77"/>
      <c r="O98" s="340"/>
      <c r="P98" s="340"/>
      <c r="Q98" s="340"/>
      <c r="R98" s="340"/>
      <c r="S98" s="340"/>
      <c r="T98" s="340"/>
      <c r="U98" s="340"/>
      <c r="V98" s="340"/>
      <c r="W98" s="340"/>
      <c r="X98" s="340"/>
      <c r="Y98" s="340"/>
      <c r="Z98" s="340"/>
      <c r="AA98" s="340"/>
      <c r="AB98" s="340"/>
      <c r="AC98" s="340"/>
      <c r="AD98" s="340"/>
      <c r="AE98" s="340"/>
      <c r="AF98" s="340"/>
      <c r="AG98" s="340"/>
      <c r="AH98" s="340"/>
      <c r="AI98" s="340"/>
      <c r="AJ98" s="77"/>
    </row>
    <row r="99" spans="1:36" x14ac:dyDescent="0.2">
      <c r="A99" s="532"/>
      <c r="B99" s="536" t="s">
        <v>139</v>
      </c>
      <c r="C99" s="533">
        <f>D45/$C$45</f>
        <v>5.9171597633136093E-3</v>
      </c>
      <c r="D99" s="534">
        <f t="shared" ref="D99:L99" si="70">E45/$C$45</f>
        <v>6.1861215707369556E-2</v>
      </c>
      <c r="E99" s="534">
        <f t="shared" si="70"/>
        <v>9.5212479827864446E-2</v>
      </c>
      <c r="F99" s="534">
        <f t="shared" si="70"/>
        <v>0.16837009144701454</v>
      </c>
      <c r="G99" s="534">
        <f t="shared" si="70"/>
        <v>0.18665949435180204</v>
      </c>
      <c r="H99" s="534">
        <f t="shared" si="70"/>
        <v>0.17751479289940827</v>
      </c>
      <c r="I99" s="534">
        <f t="shared" si="70"/>
        <v>9.1447014523937595E-2</v>
      </c>
      <c r="J99" s="534">
        <f t="shared" si="70"/>
        <v>7.0467993544916618E-2</v>
      </c>
      <c r="K99" s="534">
        <f t="shared" si="70"/>
        <v>7.3157611619150076E-2</v>
      </c>
      <c r="L99" s="535">
        <f t="shared" si="70"/>
        <v>6.9392146315223238E-2</v>
      </c>
      <c r="M99" s="369">
        <f t="shared" si="65"/>
        <v>1</v>
      </c>
      <c r="N99" s="77"/>
      <c r="O99" s="340"/>
      <c r="P99" s="340"/>
      <c r="Q99" s="340"/>
      <c r="R99" s="340"/>
      <c r="S99" s="340"/>
      <c r="T99" s="340"/>
      <c r="U99" s="340"/>
      <c r="V99" s="340"/>
      <c r="W99" s="340"/>
      <c r="X99" s="340"/>
      <c r="Y99" s="340"/>
      <c r="Z99" s="340"/>
      <c r="AA99" s="340"/>
      <c r="AB99" s="340"/>
      <c r="AC99" s="340"/>
      <c r="AD99" s="340"/>
      <c r="AE99" s="340"/>
      <c r="AF99" s="340"/>
      <c r="AG99" s="340"/>
      <c r="AH99" s="340"/>
      <c r="AI99" s="340"/>
      <c r="AJ99" s="77"/>
    </row>
    <row r="100" spans="1:36" ht="13.5" thickBot="1" x14ac:dyDescent="0.25">
      <c r="A100" s="695" t="s">
        <v>171</v>
      </c>
      <c r="B100" s="696" t="s">
        <v>0</v>
      </c>
      <c r="C100" s="676">
        <f>D46/$C$46</f>
        <v>1.0802680158621633E-2</v>
      </c>
      <c r="D100" s="697">
        <f t="shared" ref="D100:L100" si="71">E46/$C$46</f>
        <v>4.1159578832216603E-2</v>
      </c>
      <c r="E100" s="697">
        <f t="shared" si="71"/>
        <v>0.10436893203883495</v>
      </c>
      <c r="F100" s="697">
        <f t="shared" si="71"/>
        <v>0.16843292766306578</v>
      </c>
      <c r="G100" s="697">
        <f t="shared" si="71"/>
        <v>0.17092848352249418</v>
      </c>
      <c r="H100" s="697">
        <f t="shared" si="71"/>
        <v>0.15602351975933271</v>
      </c>
      <c r="I100" s="697">
        <f t="shared" si="71"/>
        <v>0.11616299740188706</v>
      </c>
      <c r="J100" s="697">
        <f t="shared" si="71"/>
        <v>0.12559824969232872</v>
      </c>
      <c r="K100" s="697">
        <f t="shared" si="71"/>
        <v>8.4165185286476138E-2</v>
      </c>
      <c r="L100" s="698">
        <f t="shared" si="71"/>
        <v>2.2357445644742239E-2</v>
      </c>
      <c r="M100" s="699">
        <f t="shared" si="65"/>
        <v>1</v>
      </c>
      <c r="N100" s="77"/>
      <c r="O100" s="340"/>
      <c r="P100" s="340"/>
      <c r="Q100" s="340"/>
      <c r="R100" s="340"/>
      <c r="S100" s="340"/>
      <c r="T100" s="340"/>
      <c r="U100" s="340"/>
      <c r="V100" s="340"/>
      <c r="W100" s="340"/>
      <c r="X100" s="340"/>
      <c r="Y100" s="340"/>
      <c r="Z100" s="340"/>
      <c r="AA100" s="340"/>
      <c r="AB100" s="340"/>
      <c r="AC100" s="340"/>
      <c r="AD100" s="340"/>
      <c r="AE100" s="340"/>
      <c r="AF100" s="340"/>
      <c r="AG100" s="340"/>
      <c r="AH100" s="340"/>
      <c r="AI100" s="340"/>
      <c r="AJ100" s="77"/>
    </row>
    <row r="101" spans="1:36" ht="25.5" x14ac:dyDescent="0.2">
      <c r="A101" s="677" t="s">
        <v>174</v>
      </c>
      <c r="B101" s="678" t="s">
        <v>134</v>
      </c>
      <c r="C101" s="700">
        <f>D47/$C$47</f>
        <v>9.2749384236453201E-3</v>
      </c>
      <c r="D101" s="680">
        <f t="shared" ref="D101:L101" si="72">E47/$C$47</f>
        <v>3.7176724137931036E-2</v>
      </c>
      <c r="E101" s="680">
        <f t="shared" si="72"/>
        <v>9.2864839901477828E-2</v>
      </c>
      <c r="F101" s="680">
        <f t="shared" si="72"/>
        <v>0.1577509236453202</v>
      </c>
      <c r="G101" s="680">
        <f t="shared" si="72"/>
        <v>0.18345905172413793</v>
      </c>
      <c r="H101" s="680">
        <f t="shared" si="72"/>
        <v>0.15802032019704434</v>
      </c>
      <c r="I101" s="680">
        <f t="shared" si="72"/>
        <v>0.12611607142857142</v>
      </c>
      <c r="J101" s="680">
        <f t="shared" si="72"/>
        <v>0.12257543103448276</v>
      </c>
      <c r="K101" s="680">
        <f t="shared" si="72"/>
        <v>8.7322967980295568E-2</v>
      </c>
      <c r="L101" s="681">
        <f t="shared" si="72"/>
        <v>2.5438731527093597E-2</v>
      </c>
      <c r="M101" s="682">
        <f>SUM(C101:L101)</f>
        <v>1</v>
      </c>
      <c r="N101" s="77"/>
      <c r="O101" s="376"/>
      <c r="P101" s="376"/>
      <c r="Q101" s="376"/>
      <c r="R101" s="376"/>
      <c r="S101" s="376"/>
      <c r="T101" s="376"/>
      <c r="U101" s="376"/>
      <c r="V101" s="376"/>
      <c r="W101" s="376"/>
      <c r="X101" s="376"/>
      <c r="Y101" s="376"/>
      <c r="Z101" s="376"/>
      <c r="AA101" s="376"/>
      <c r="AB101" s="376"/>
      <c r="AC101" s="376"/>
      <c r="AD101" s="376"/>
      <c r="AE101" s="376"/>
      <c r="AF101" s="376"/>
      <c r="AG101" s="376"/>
      <c r="AH101" s="376"/>
      <c r="AI101" s="376"/>
      <c r="AJ101" s="77"/>
    </row>
    <row r="102" spans="1:36" x14ac:dyDescent="0.2">
      <c r="A102" s="683"/>
      <c r="B102" s="684" t="s">
        <v>135</v>
      </c>
      <c r="C102" s="701">
        <f>D48/$C$48</f>
        <v>9.9916199316702117E-3</v>
      </c>
      <c r="D102" s="679">
        <f t="shared" ref="D102:L102" si="73">E48/$C$48</f>
        <v>3.5067362856958682E-2</v>
      </c>
      <c r="E102" s="679">
        <f t="shared" si="73"/>
        <v>8.4509766002707404E-2</v>
      </c>
      <c r="F102" s="679">
        <f t="shared" si="73"/>
        <v>0.14826274737317088</v>
      </c>
      <c r="G102" s="679">
        <f t="shared" si="73"/>
        <v>0.1744343453877393</v>
      </c>
      <c r="H102" s="679">
        <f t="shared" si="73"/>
        <v>0.15864113968929286</v>
      </c>
      <c r="I102" s="679">
        <f t="shared" si="73"/>
        <v>0.12969767291948689</v>
      </c>
      <c r="J102" s="679">
        <f t="shared" si="73"/>
        <v>0.13176045896989622</v>
      </c>
      <c r="K102" s="679">
        <f t="shared" si="73"/>
        <v>9.9464964868175076E-2</v>
      </c>
      <c r="L102" s="685">
        <f t="shared" si="73"/>
        <v>2.8169922000902469E-2</v>
      </c>
      <c r="M102" s="686">
        <f t="shared" ref="M102:M107" si="74">SUM(C102:L102)</f>
        <v>0.99999999999999989</v>
      </c>
      <c r="N102" s="77"/>
      <c r="O102" s="340"/>
      <c r="P102" s="340"/>
      <c r="Q102" s="340"/>
      <c r="R102" s="340"/>
      <c r="S102" s="340"/>
      <c r="T102" s="340"/>
      <c r="U102" s="340"/>
      <c r="V102" s="340"/>
      <c r="W102" s="340"/>
      <c r="X102" s="340"/>
      <c r="Y102" s="340"/>
      <c r="Z102" s="340"/>
      <c r="AA102" s="340"/>
      <c r="AB102" s="340"/>
      <c r="AC102" s="340"/>
      <c r="AD102" s="340"/>
      <c r="AE102" s="340"/>
      <c r="AF102" s="340"/>
      <c r="AG102" s="340"/>
      <c r="AH102" s="340"/>
      <c r="AI102" s="340"/>
      <c r="AJ102" s="77"/>
    </row>
    <row r="103" spans="1:36" ht="25.5" x14ac:dyDescent="0.2">
      <c r="A103" s="683"/>
      <c r="B103" s="687" t="s">
        <v>136</v>
      </c>
      <c r="C103" s="701">
        <f>D49/$C$49</f>
        <v>7.9980004998750319E-3</v>
      </c>
      <c r="D103" s="679">
        <f t="shared" ref="D103:L103" si="75">E49/$C$49</f>
        <v>4.1739565108722822E-2</v>
      </c>
      <c r="E103" s="679">
        <f t="shared" si="75"/>
        <v>0.10597350662334416</v>
      </c>
      <c r="F103" s="679">
        <f t="shared" si="75"/>
        <v>0.16895776055986003</v>
      </c>
      <c r="G103" s="679">
        <f t="shared" si="75"/>
        <v>0.18570357410647337</v>
      </c>
      <c r="H103" s="679">
        <f t="shared" si="75"/>
        <v>0.14821294676330918</v>
      </c>
      <c r="I103" s="679">
        <f t="shared" si="75"/>
        <v>0.12521869532616844</v>
      </c>
      <c r="J103" s="679">
        <f t="shared" si="75"/>
        <v>0.12021994501374657</v>
      </c>
      <c r="K103" s="679">
        <f t="shared" si="75"/>
        <v>7.148212946763309E-2</v>
      </c>
      <c r="L103" s="685">
        <f t="shared" si="75"/>
        <v>2.4493876530867282E-2</v>
      </c>
      <c r="M103" s="688">
        <f t="shared" si="74"/>
        <v>1</v>
      </c>
      <c r="N103" s="77"/>
      <c r="O103" s="340"/>
      <c r="P103" s="340"/>
      <c r="Q103" s="340"/>
      <c r="R103" s="340"/>
      <c r="S103" s="340"/>
      <c r="T103" s="340"/>
      <c r="U103" s="340"/>
      <c r="V103" s="340"/>
      <c r="W103" s="340"/>
      <c r="X103" s="340"/>
      <c r="Y103" s="340"/>
      <c r="Z103" s="340"/>
      <c r="AA103" s="340"/>
      <c r="AB103" s="340"/>
      <c r="AC103" s="340"/>
      <c r="AD103" s="340"/>
      <c r="AE103" s="340"/>
      <c r="AF103" s="340"/>
      <c r="AG103" s="340"/>
      <c r="AH103" s="340"/>
      <c r="AI103" s="340"/>
      <c r="AJ103" s="77"/>
    </row>
    <row r="104" spans="1:36" x14ac:dyDescent="0.2">
      <c r="A104" s="683"/>
      <c r="B104" s="684" t="s">
        <v>137</v>
      </c>
      <c r="C104" s="701">
        <f>D50/$C$50</f>
        <v>8.6524595417401054E-3</v>
      </c>
      <c r="D104" s="679">
        <f t="shared" ref="D104:L104" si="76">E50/$C$50</f>
        <v>3.7493991347540459E-2</v>
      </c>
      <c r="E104" s="679">
        <f t="shared" si="76"/>
        <v>0.10447043742989906</v>
      </c>
      <c r="F104" s="679">
        <f t="shared" si="76"/>
        <v>0.1754526518186188</v>
      </c>
      <c r="G104" s="679">
        <f t="shared" si="76"/>
        <v>0.20589649094696363</v>
      </c>
      <c r="H104" s="679">
        <f t="shared" si="76"/>
        <v>0.16167280884473642</v>
      </c>
      <c r="I104" s="679">
        <f t="shared" si="76"/>
        <v>0.11744912674250921</v>
      </c>
      <c r="J104" s="679">
        <f t="shared" si="76"/>
        <v>0.10206697644608236</v>
      </c>
      <c r="K104" s="679">
        <f t="shared" si="76"/>
        <v>6.793783047588528E-2</v>
      </c>
      <c r="L104" s="685">
        <f t="shared" si="76"/>
        <v>1.8907226406024675E-2</v>
      </c>
      <c r="M104" s="686">
        <f t="shared" si="74"/>
        <v>1</v>
      </c>
      <c r="N104" s="77"/>
      <c r="O104" s="340"/>
      <c r="P104" s="340"/>
      <c r="Q104" s="340"/>
      <c r="R104" s="340"/>
      <c r="S104" s="340"/>
      <c r="T104" s="340"/>
      <c r="U104" s="340"/>
      <c r="V104" s="340"/>
      <c r="W104" s="340"/>
      <c r="X104" s="340"/>
      <c r="Y104" s="340"/>
      <c r="Z104" s="340"/>
      <c r="AA104" s="340"/>
      <c r="AB104" s="340"/>
      <c r="AC104" s="340"/>
      <c r="AD104" s="340"/>
      <c r="AE104" s="340"/>
      <c r="AF104" s="340"/>
      <c r="AG104" s="340"/>
      <c r="AH104" s="340"/>
      <c r="AI104" s="340"/>
      <c r="AJ104" s="77"/>
    </row>
    <row r="105" spans="1:36" x14ac:dyDescent="0.2">
      <c r="A105" s="683"/>
      <c r="B105" s="689" t="s">
        <v>138</v>
      </c>
      <c r="C105" s="701">
        <f>D51/$C$51</f>
        <v>1.4718614718614719E-2</v>
      </c>
      <c r="D105" s="679">
        <f t="shared" ref="D105:L105" si="77">E51/$C$51</f>
        <v>6.5800865800865804E-2</v>
      </c>
      <c r="E105" s="679">
        <f t="shared" si="77"/>
        <v>9.5238095238095233E-2</v>
      </c>
      <c r="F105" s="679">
        <f t="shared" si="77"/>
        <v>0.12554112554112554</v>
      </c>
      <c r="G105" s="679">
        <f t="shared" si="77"/>
        <v>0.16103896103896104</v>
      </c>
      <c r="H105" s="679">
        <f t="shared" si="77"/>
        <v>0.16017316017316016</v>
      </c>
      <c r="I105" s="679">
        <f t="shared" si="77"/>
        <v>0.13679653679653681</v>
      </c>
      <c r="J105" s="679">
        <f t="shared" si="77"/>
        <v>0.12207792207792208</v>
      </c>
      <c r="K105" s="679">
        <f t="shared" si="77"/>
        <v>9.4372294372294371E-2</v>
      </c>
      <c r="L105" s="685">
        <f t="shared" si="77"/>
        <v>2.4242424242424242E-2</v>
      </c>
      <c r="M105" s="686">
        <f t="shared" si="74"/>
        <v>1</v>
      </c>
      <c r="N105" s="77"/>
      <c r="O105" s="340"/>
      <c r="P105" s="340"/>
      <c r="Q105" s="340"/>
      <c r="R105" s="340"/>
      <c r="S105" s="340"/>
      <c r="T105" s="340"/>
      <c r="U105" s="340"/>
      <c r="V105" s="340"/>
      <c r="W105" s="340"/>
      <c r="X105" s="340"/>
      <c r="Y105" s="340"/>
      <c r="Z105" s="340"/>
      <c r="AA105" s="340"/>
      <c r="AB105" s="340"/>
      <c r="AC105" s="340"/>
      <c r="AD105" s="340"/>
      <c r="AE105" s="340"/>
      <c r="AF105" s="340"/>
      <c r="AG105" s="340"/>
      <c r="AH105" s="340"/>
      <c r="AI105" s="340"/>
      <c r="AJ105" s="77"/>
    </row>
    <row r="106" spans="1:36" x14ac:dyDescent="0.2">
      <c r="A106" s="683"/>
      <c r="B106" s="689" t="s">
        <v>139</v>
      </c>
      <c r="C106" s="701">
        <f>D52/$C$52</f>
        <v>8.5151676423629585E-3</v>
      </c>
      <c r="D106" s="679">
        <f t="shared" ref="D106:L106" si="78">E52/$C$52</f>
        <v>5.6945183608302287E-2</v>
      </c>
      <c r="E106" s="679">
        <f t="shared" si="78"/>
        <v>0.11016498137307078</v>
      </c>
      <c r="F106" s="679">
        <f t="shared" si="78"/>
        <v>0.15114422565194252</v>
      </c>
      <c r="G106" s="679">
        <f t="shared" si="78"/>
        <v>0.19638105375199574</v>
      </c>
      <c r="H106" s="679">
        <f t="shared" si="78"/>
        <v>0.18733368813198509</v>
      </c>
      <c r="I106" s="679">
        <f t="shared" si="78"/>
        <v>9.2070250133049494E-2</v>
      </c>
      <c r="J106" s="679">
        <f t="shared" si="78"/>
        <v>5.1091005854177751E-2</v>
      </c>
      <c r="K106" s="679">
        <f t="shared" si="78"/>
        <v>7.3443320915380528E-2</v>
      </c>
      <c r="L106" s="685">
        <f t="shared" si="78"/>
        <v>7.2911122937732831E-2</v>
      </c>
      <c r="M106" s="686">
        <f t="shared" si="74"/>
        <v>1</v>
      </c>
      <c r="N106" s="77"/>
      <c r="O106" s="340"/>
      <c r="P106" s="340"/>
      <c r="Q106" s="340"/>
      <c r="R106" s="340"/>
      <c r="S106" s="340"/>
      <c r="T106" s="340"/>
      <c r="U106" s="340"/>
      <c r="V106" s="340"/>
      <c r="W106" s="340"/>
      <c r="X106" s="340"/>
      <c r="Y106" s="340"/>
      <c r="Z106" s="340"/>
      <c r="AA106" s="340"/>
      <c r="AB106" s="340"/>
      <c r="AC106" s="340"/>
      <c r="AD106" s="340"/>
      <c r="AE106" s="340"/>
      <c r="AF106" s="340"/>
      <c r="AG106" s="340"/>
      <c r="AH106" s="340"/>
      <c r="AI106" s="340"/>
      <c r="AJ106" s="77"/>
    </row>
    <row r="107" spans="1:36" ht="13.5" thickBot="1" x14ac:dyDescent="0.25">
      <c r="A107" s="690" t="s">
        <v>174</v>
      </c>
      <c r="B107" s="691" t="s">
        <v>0</v>
      </c>
      <c r="C107" s="702">
        <f>D53/$C$53</f>
        <v>9.442415052725894E-3</v>
      </c>
      <c r="D107" s="692">
        <f t="shared" ref="D107:L107" si="79">E53/$C$53</f>
        <v>3.959611275759873E-2</v>
      </c>
      <c r="E107" s="692">
        <f t="shared" si="79"/>
        <v>9.4079536839203254E-2</v>
      </c>
      <c r="F107" s="692">
        <f t="shared" si="79"/>
        <v>0.15604107795161623</v>
      </c>
      <c r="G107" s="692">
        <f t="shared" si="79"/>
        <v>0.18340340478323799</v>
      </c>
      <c r="H107" s="692">
        <f t="shared" si="79"/>
        <v>0.16000413536425667</v>
      </c>
      <c r="I107" s="692">
        <f t="shared" si="79"/>
        <v>0.12433661865049279</v>
      </c>
      <c r="J107" s="692">
        <f t="shared" si="79"/>
        <v>0.11792680405265697</v>
      </c>
      <c r="K107" s="692">
        <f t="shared" si="79"/>
        <v>8.6704803914811501E-2</v>
      </c>
      <c r="L107" s="693">
        <f t="shared" si="79"/>
        <v>2.8465090633399959E-2</v>
      </c>
      <c r="M107" s="694">
        <f t="shared" si="74"/>
        <v>1</v>
      </c>
      <c r="N107" s="77"/>
      <c r="O107" s="340"/>
      <c r="P107" s="340"/>
      <c r="Q107" s="340"/>
      <c r="R107" s="340"/>
      <c r="S107" s="340"/>
      <c r="T107" s="340"/>
      <c r="U107" s="340"/>
      <c r="V107" s="340"/>
      <c r="W107" s="340"/>
      <c r="X107" s="340"/>
      <c r="Y107" s="340"/>
      <c r="Z107" s="340"/>
      <c r="AA107" s="340"/>
      <c r="AB107" s="340"/>
      <c r="AC107" s="340"/>
      <c r="AD107" s="340"/>
      <c r="AE107" s="340"/>
      <c r="AF107" s="340"/>
      <c r="AG107" s="340"/>
      <c r="AH107" s="340"/>
      <c r="AI107" s="340"/>
      <c r="AJ107" s="77"/>
    </row>
    <row r="109" spans="1:36" ht="13.5" thickBot="1" x14ac:dyDescent="0.25"/>
    <row r="110" spans="1:36" ht="13.5" thickBot="1" x14ac:dyDescent="0.25">
      <c r="A110" s="377" t="s">
        <v>151</v>
      </c>
      <c r="B110" s="414" t="s">
        <v>165</v>
      </c>
      <c r="C110" s="414"/>
      <c r="D110" s="414"/>
      <c r="E110" s="414"/>
      <c r="F110" s="414"/>
      <c r="G110" s="414"/>
      <c r="H110" s="414"/>
      <c r="I110" s="414"/>
      <c r="J110" s="414"/>
      <c r="K110" s="414"/>
      <c r="L110" s="417"/>
    </row>
    <row r="111" spans="1:36" ht="26.25" thickBot="1" x14ac:dyDescent="0.25">
      <c r="A111" s="416"/>
      <c r="B111" s="415" t="s">
        <v>155</v>
      </c>
      <c r="C111" s="311" t="s">
        <v>156</v>
      </c>
      <c r="D111" s="311" t="s">
        <v>157</v>
      </c>
      <c r="E111" s="311" t="s">
        <v>158</v>
      </c>
      <c r="F111" s="311" t="s">
        <v>159</v>
      </c>
      <c r="G111" s="311" t="s">
        <v>160</v>
      </c>
      <c r="H111" s="311" t="s">
        <v>161</v>
      </c>
      <c r="I111" s="311" t="s">
        <v>162</v>
      </c>
      <c r="J111" s="311" t="s">
        <v>163</v>
      </c>
      <c r="K111" s="311" t="s">
        <v>164</v>
      </c>
      <c r="L111" s="411" t="s">
        <v>131</v>
      </c>
    </row>
    <row r="112" spans="1:36" x14ac:dyDescent="0.2">
      <c r="A112" s="418" t="s">
        <v>143</v>
      </c>
      <c r="B112" s="360">
        <v>1.5623580706694522E-2</v>
      </c>
      <c r="C112" s="353">
        <v>9.6799588215702309E-2</v>
      </c>
      <c r="D112" s="353">
        <v>0.1483029036848639</v>
      </c>
      <c r="E112" s="353">
        <v>0.15375298997789688</v>
      </c>
      <c r="F112" s="353">
        <v>0.14572925182426499</v>
      </c>
      <c r="G112" s="353">
        <v>0.11324068186635178</v>
      </c>
      <c r="H112" s="353">
        <v>0.12950010597390013</v>
      </c>
      <c r="I112" s="353">
        <v>0.13392073152269354</v>
      </c>
      <c r="J112" s="353">
        <v>5.5893662760771491E-2</v>
      </c>
      <c r="K112" s="353">
        <v>7.2365034668604479E-3</v>
      </c>
      <c r="L112" s="412">
        <v>1</v>
      </c>
    </row>
    <row r="113" spans="1:12" x14ac:dyDescent="0.2">
      <c r="A113" s="378" t="s">
        <v>144</v>
      </c>
      <c r="B113" s="361">
        <v>1.0338083263481419E-2</v>
      </c>
      <c r="C113" s="343">
        <v>7.4912297041383372E-2</v>
      </c>
      <c r="D113" s="343">
        <v>0.14914159759088511</v>
      </c>
      <c r="E113" s="343">
        <v>0.16447797336313683</v>
      </c>
      <c r="F113" s="343">
        <v>0.14491943745925304</v>
      </c>
      <c r="G113" s="343">
        <v>0.12411908975194809</v>
      </c>
      <c r="H113" s="343">
        <v>0.12116978671882277</v>
      </c>
      <c r="I113" s="343">
        <v>0.13749961193381144</v>
      </c>
      <c r="J113" s="343">
        <v>6.4791530843500672E-2</v>
      </c>
      <c r="K113" s="343">
        <v>8.6305920337772807E-3</v>
      </c>
      <c r="L113" s="413">
        <v>0.99999999999999989</v>
      </c>
    </row>
    <row r="114" spans="1:12" x14ac:dyDescent="0.2">
      <c r="A114" s="378" t="s">
        <v>145</v>
      </c>
      <c r="B114" s="361">
        <v>9.7852414015824323E-3</v>
      </c>
      <c r="C114" s="343">
        <v>6.2522202486678502E-2</v>
      </c>
      <c r="D114" s="343">
        <v>0.13802680445664459</v>
      </c>
      <c r="E114" s="343">
        <v>0.16983691264330697</v>
      </c>
      <c r="F114" s="343">
        <v>0.14687550460196996</v>
      </c>
      <c r="G114" s="343">
        <v>0.13524947521395123</v>
      </c>
      <c r="H114" s="343">
        <v>0.12010334248344906</v>
      </c>
      <c r="I114" s="343">
        <v>0.13692879056999838</v>
      </c>
      <c r="J114" s="343">
        <v>6.9433231067334081E-2</v>
      </c>
      <c r="K114" s="343">
        <v>1.1238495075084773E-2</v>
      </c>
      <c r="L114" s="413">
        <v>1</v>
      </c>
    </row>
    <row r="115" spans="1:12" x14ac:dyDescent="0.2">
      <c r="A115" s="378" t="s">
        <v>127</v>
      </c>
      <c r="B115" s="361">
        <v>1.0867013248364917E-2</v>
      </c>
      <c r="C115" s="343">
        <v>5.1920174408854602E-2</v>
      </c>
      <c r="D115" s="343">
        <v>0.12698306221700487</v>
      </c>
      <c r="E115" s="343">
        <v>0.16941137011571356</v>
      </c>
      <c r="F115" s="343">
        <v>0.15371457320140869</v>
      </c>
      <c r="G115" s="343">
        <v>0.14794566493375819</v>
      </c>
      <c r="H115" s="343">
        <v>0.11420425960087205</v>
      </c>
      <c r="I115" s="343">
        <v>0.13560288445413382</v>
      </c>
      <c r="J115" s="343">
        <v>7.4928727150763041E-2</v>
      </c>
      <c r="K115" s="343">
        <v>1.4422270669126278E-2</v>
      </c>
      <c r="L115" s="413">
        <v>1</v>
      </c>
    </row>
    <row r="116" spans="1:12" x14ac:dyDescent="0.2">
      <c r="A116" s="378" t="s">
        <v>128</v>
      </c>
      <c r="B116" s="361">
        <v>8.6515714768502869E-3</v>
      </c>
      <c r="C116" s="343">
        <v>4.4542075025346399E-2</v>
      </c>
      <c r="D116" s="343">
        <v>0.11466711726934775</v>
      </c>
      <c r="E116" s="343">
        <v>0.1715444406894221</v>
      </c>
      <c r="F116" s="343">
        <v>0.16285907401149036</v>
      </c>
      <c r="G116" s="343">
        <v>0.15201081446434606</v>
      </c>
      <c r="H116" s="343">
        <v>0.11216627238932071</v>
      </c>
      <c r="I116" s="343">
        <v>0.13548496113551875</v>
      </c>
      <c r="J116" s="343">
        <v>7.8337276106792836E-2</v>
      </c>
      <c r="K116" s="343">
        <v>1.9736397431564717E-2</v>
      </c>
      <c r="L116" s="413">
        <v>1</v>
      </c>
    </row>
    <row r="117" spans="1:12" x14ac:dyDescent="0.2">
      <c r="A117" s="378" t="s">
        <v>171</v>
      </c>
      <c r="B117" s="361">
        <v>1.0802680158621633E-2</v>
      </c>
      <c r="C117" s="343">
        <v>4.1159578832216603E-2</v>
      </c>
      <c r="D117" s="343">
        <v>0.10436893203883495</v>
      </c>
      <c r="E117" s="343">
        <v>0.16843292766306578</v>
      </c>
      <c r="F117" s="343">
        <v>0.17092848352249418</v>
      </c>
      <c r="G117" s="343">
        <v>0.15602351975933271</v>
      </c>
      <c r="H117" s="343">
        <v>0.11616299740188706</v>
      </c>
      <c r="I117" s="343">
        <v>0.12559824969232872</v>
      </c>
      <c r="J117" s="343">
        <v>8.4165185286476138E-2</v>
      </c>
      <c r="K117" s="343">
        <v>2.2357445644742239E-2</v>
      </c>
      <c r="L117" s="707">
        <f>SUM(B117:K117)</f>
        <v>1</v>
      </c>
    </row>
    <row r="118" spans="1:12" ht="13.5" thickBot="1" x14ac:dyDescent="0.25">
      <c r="A118" s="703" t="s">
        <v>171</v>
      </c>
      <c r="B118" s="704">
        <v>9.442415052725894E-3</v>
      </c>
      <c r="C118" s="705">
        <v>3.959611275759873E-2</v>
      </c>
      <c r="D118" s="705">
        <v>9.4079536839203254E-2</v>
      </c>
      <c r="E118" s="705">
        <v>0.15604107795161623</v>
      </c>
      <c r="F118" s="705">
        <v>0.18340340478323799</v>
      </c>
      <c r="G118" s="705">
        <v>0.16000413536425667</v>
      </c>
      <c r="H118" s="705">
        <v>0.12433661865049279</v>
      </c>
      <c r="I118" s="705">
        <v>0.11792680405265697</v>
      </c>
      <c r="J118" s="705">
        <v>8.6704803914811501E-2</v>
      </c>
      <c r="K118" s="705">
        <v>2.8465090633399959E-2</v>
      </c>
      <c r="L118" s="706">
        <f>SUM(B118:K118)</f>
        <v>1</v>
      </c>
    </row>
  </sheetData>
  <mergeCells count="12">
    <mergeCell ref="C3:M3"/>
    <mergeCell ref="N3:X3"/>
    <mergeCell ref="Y3:AI3"/>
    <mergeCell ref="A33:A39"/>
    <mergeCell ref="P57:S57"/>
    <mergeCell ref="C57:M57"/>
    <mergeCell ref="A5:A11"/>
    <mergeCell ref="A12:A18"/>
    <mergeCell ref="A19:A25"/>
    <mergeCell ref="A26:A32"/>
    <mergeCell ref="A40:A46"/>
    <mergeCell ref="A47:A53"/>
  </mergeCells>
  <pageMargins left="0.45" right="0.45" top="0.5" bottom="0.25" header="0.3" footer="0.3"/>
  <pageSetup paperSize="8" scale="90" orientation="landscape" horizontalDpi="300" verticalDpi="300" r:id="rId1"/>
  <ignoredErrors>
    <ignoredError sqref="Y39 Y46 C39 C46 C11 C18 C25 N11:N53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7"/>
  <sheetViews>
    <sheetView zoomScale="90" zoomScaleNormal="90" workbookViewId="0">
      <selection activeCell="J6" sqref="J6"/>
    </sheetView>
  </sheetViews>
  <sheetFormatPr defaultRowHeight="12.75" x14ac:dyDescent="0.2"/>
  <cols>
    <col min="1" max="1" width="27.42578125" style="77" customWidth="1"/>
    <col min="2" max="7" width="9.140625" style="40"/>
    <col min="8" max="8" width="8.28515625" style="40" bestFit="1" customWidth="1"/>
    <col min="9" max="11" width="9.140625" style="40"/>
    <col min="12" max="12" width="16" style="40" customWidth="1"/>
    <col min="13" max="15" width="9.140625" style="40"/>
    <col min="16" max="16" width="29" style="40" customWidth="1"/>
    <col min="17" max="17" width="15.7109375" style="40" customWidth="1"/>
    <col min="18" max="18" width="16.140625" style="40" customWidth="1"/>
    <col min="19" max="16384" width="9.140625" style="40"/>
  </cols>
  <sheetData>
    <row r="1" spans="1:8" ht="7.5" customHeight="1" x14ac:dyDescent="0.2"/>
    <row r="2" spans="1:8" ht="27" customHeight="1" x14ac:dyDescent="0.25">
      <c r="A2" s="474" t="s">
        <v>124</v>
      </c>
      <c r="B2" s="475"/>
      <c r="C2" s="476"/>
      <c r="D2" s="476"/>
      <c r="E2" s="476"/>
      <c r="F2" s="476"/>
    </row>
    <row r="3" spans="1:8" ht="28.5" customHeight="1" x14ac:dyDescent="0.2">
      <c r="A3" s="78" t="s">
        <v>63</v>
      </c>
    </row>
    <row r="4" spans="1:8" ht="18.75" customHeight="1" thickBot="1" x14ac:dyDescent="0.25">
      <c r="A4" s="78"/>
    </row>
    <row r="5" spans="1:8" s="8" customFormat="1" ht="13.5" thickBot="1" x14ac:dyDescent="0.3">
      <c r="A5" s="516" t="s">
        <v>125</v>
      </c>
      <c r="B5" s="517" t="s">
        <v>119</v>
      </c>
      <c r="C5" s="518" t="s">
        <v>120</v>
      </c>
      <c r="D5" s="519" t="s">
        <v>121</v>
      </c>
      <c r="E5" s="519" t="s">
        <v>122</v>
      </c>
      <c r="F5" s="520" t="s">
        <v>123</v>
      </c>
      <c r="G5" s="520" t="s">
        <v>173</v>
      </c>
      <c r="H5" s="86" t="s">
        <v>176</v>
      </c>
    </row>
    <row r="6" spans="1:8" x14ac:dyDescent="0.2">
      <c r="A6" s="91" t="s">
        <v>59</v>
      </c>
      <c r="B6" s="87">
        <f>'LICEAL 2011 2012'!F7</f>
        <v>0.99284580053613813</v>
      </c>
      <c r="C6" s="68">
        <f>'LICEAL 2012 2013'!F7</f>
        <v>0.97559326858078055</v>
      </c>
      <c r="D6" s="68">
        <f>'LICEAL 2013 2014'!F7</f>
        <v>0.9754051443494437</v>
      </c>
      <c r="E6" s="68">
        <f>'LICEAL 2014 2015'!F7</f>
        <v>0.98366381662725122</v>
      </c>
      <c r="F6" s="424">
        <f>'LICEAL 2015 2016 '!F7</f>
        <v>0.98633127843827972</v>
      </c>
      <c r="G6" s="68">
        <f>'LICEAL 2016 2017'!F7</f>
        <v>0.98777442802448812</v>
      </c>
      <c r="H6" s="521">
        <v>0.99069244521444233</v>
      </c>
    </row>
    <row r="7" spans="1:8" x14ac:dyDescent="0.2">
      <c r="A7" s="92" t="s">
        <v>55</v>
      </c>
      <c r="B7" s="83">
        <f>'LICEAL 2011 2012'!F8</f>
        <v>0.99300660487317538</v>
      </c>
      <c r="C7" s="62">
        <f>'LICEAL 2012 2013'!F8</f>
        <v>0.97553575914510426</v>
      </c>
      <c r="D7" s="62">
        <f>'LICEAL 2013 2014'!F8</f>
        <v>0.97508557647424932</v>
      </c>
      <c r="E7" s="62">
        <f>'LICEAL 2014 2015'!F8</f>
        <v>0.98444141312298594</v>
      </c>
      <c r="F7" s="425">
        <f>'LICEAL 2015 2016 '!F8</f>
        <v>0.98665471566577034</v>
      </c>
      <c r="G7" s="69">
        <f>'LICEAL 2016 2017'!F8</f>
        <v>0.98867099775425094</v>
      </c>
      <c r="H7" s="70">
        <v>0.99161693379373661</v>
      </c>
    </row>
    <row r="8" spans="1:8" ht="13.5" thickBot="1" x14ac:dyDescent="0.25">
      <c r="A8" s="94" t="s">
        <v>56</v>
      </c>
      <c r="B8" s="84">
        <f>'LICEAL 2011 2012'!F9</f>
        <v>0.99092116917626216</v>
      </c>
      <c r="C8" s="85">
        <f>'LICEAL 2012 2013'!F9</f>
        <v>0.97625979843225086</v>
      </c>
      <c r="D8" s="85">
        <f>'LICEAL 2013 2014'!F9</f>
        <v>0.97906458797327389</v>
      </c>
      <c r="E8" s="85">
        <f>'LICEAL 2014 2015'!F9</f>
        <v>0.97469797127877822</v>
      </c>
      <c r="F8" s="428">
        <f>'LICEAL 2015 2016 '!F9</f>
        <v>0.98255408234473129</v>
      </c>
      <c r="G8" s="71">
        <f>'LICEAL 2016 2017'!F9</f>
        <v>0.97711561382598333</v>
      </c>
      <c r="H8" s="72">
        <v>0.97954764196342636</v>
      </c>
    </row>
    <row r="9" spans="1:8" x14ac:dyDescent="0.2">
      <c r="A9" s="98" t="s">
        <v>66</v>
      </c>
      <c r="B9" s="83">
        <f>'LICEAL 2011 2012'!F10</f>
        <v>0.9946137838168686</v>
      </c>
      <c r="C9" s="62">
        <f>'LICEAL 2012 2013'!F10</f>
        <v>0.9850557244174265</v>
      </c>
      <c r="D9" s="62">
        <f>'LICEAL 2013 2014'!F10</f>
        <v>0.98844146159582402</v>
      </c>
      <c r="E9" s="62">
        <f>'LICEAL 2014 2015'!F10</f>
        <v>0.99217125382262994</v>
      </c>
      <c r="F9" s="425">
        <f>'LICEAL 2015 2016 '!F10</f>
        <v>0.9906238730616661</v>
      </c>
      <c r="G9" s="62">
        <f>'LICEAL 2016 2017'!F10</f>
        <v>0.98970196268475885</v>
      </c>
      <c r="H9" s="524">
        <v>0.99498102582935488</v>
      </c>
    </row>
    <row r="10" spans="1:8" x14ac:dyDescent="0.2">
      <c r="A10" s="92" t="s">
        <v>55</v>
      </c>
      <c r="B10" s="83">
        <f>'LICEAL 2011 2012'!F11</f>
        <v>0.9949874686716792</v>
      </c>
      <c r="C10" s="62">
        <f>'LICEAL 2012 2013'!F11</f>
        <v>0.9847632120796157</v>
      </c>
      <c r="D10" s="62">
        <f>'LICEAL 2013 2014'!F11</f>
        <v>0.98886777083898991</v>
      </c>
      <c r="E10" s="62">
        <f>'LICEAL 2014 2015'!F11</f>
        <v>0.99201490550971516</v>
      </c>
      <c r="F10" s="425">
        <f>'LICEAL 2015 2016 '!F11</f>
        <v>0.99014843031656374</v>
      </c>
      <c r="G10" s="69">
        <f>'LICEAL 2016 2017'!F11</f>
        <v>0.9892927957699934</v>
      </c>
      <c r="H10" s="70">
        <v>0.99453114579165003</v>
      </c>
    </row>
    <row r="11" spans="1:8" x14ac:dyDescent="0.2">
      <c r="A11" s="92" t="s">
        <v>56</v>
      </c>
      <c r="B11" s="83">
        <f>'LICEAL 2011 2012'!F12</f>
        <v>0.98979591836734693</v>
      </c>
      <c r="C11" s="62">
        <f>'LICEAL 2012 2013'!F12</f>
        <v>0.98854337152209493</v>
      </c>
      <c r="D11" s="62">
        <f>'LICEAL 2013 2014'!F12</f>
        <v>0.98382352941176465</v>
      </c>
      <c r="E11" s="62">
        <f>'LICEAL 2014 2015'!F12</f>
        <v>0.99394856278366117</v>
      </c>
      <c r="F11" s="425">
        <f>'LICEAL 2015 2016 '!F12</f>
        <v>0.99575070821529743</v>
      </c>
      <c r="G11" s="69">
        <f>'LICEAL 2016 2017'!F12</f>
        <v>0.99419448476052252</v>
      </c>
      <c r="H11" s="70">
        <v>1</v>
      </c>
    </row>
    <row r="12" spans="1:8" s="90" customFormat="1" x14ac:dyDescent="0.2">
      <c r="A12" s="93" t="s">
        <v>67</v>
      </c>
      <c r="B12" s="88">
        <f>'LICEAL 2011 2012'!F13</f>
        <v>0.99858356940509918</v>
      </c>
      <c r="C12" s="89">
        <f>'LICEAL 2012 2013'!F13</f>
        <v>0.9930843706777317</v>
      </c>
      <c r="D12" s="89">
        <f>'LICEAL 2013 2014'!F13</f>
        <v>0.99870633893919791</v>
      </c>
      <c r="E12" s="89">
        <f>'LICEAL 2014 2015'!F13</f>
        <v>0.9979432332373509</v>
      </c>
      <c r="F12" s="427">
        <f>'LICEAL 2015 2016 '!F13</f>
        <v>0.9955357142857143</v>
      </c>
      <c r="G12" s="429">
        <f>'LICEAL 2016 2017'!F13</f>
        <v>0.99336527828971621</v>
      </c>
      <c r="H12" s="523">
        <v>0.99518161601186061</v>
      </c>
    </row>
    <row r="13" spans="1:8" x14ac:dyDescent="0.2">
      <c r="A13" s="92" t="s">
        <v>55</v>
      </c>
      <c r="B13" s="83">
        <f>'LICEAL 2011 2012'!F14</f>
        <v>0.99895670318205532</v>
      </c>
      <c r="C13" s="62">
        <f>'LICEAL 2012 2013'!F14</f>
        <v>0.99324675324675327</v>
      </c>
      <c r="D13" s="62">
        <f>'LICEAL 2013 2014'!F14</f>
        <v>0.99852289512555392</v>
      </c>
      <c r="E13" s="62">
        <f>'LICEAL 2014 2015'!F14</f>
        <v>0.9976325757575758</v>
      </c>
      <c r="F13" s="425">
        <f>'LICEAL 2015 2016 '!F14</f>
        <v>0.99484757406612279</v>
      </c>
      <c r="G13" s="69">
        <f>'LICEAL 2016 2017'!F14</f>
        <v>0.99285714285714288</v>
      </c>
      <c r="H13" s="70">
        <v>0.99441820523829971</v>
      </c>
    </row>
    <row r="14" spans="1:8" x14ac:dyDescent="0.2">
      <c r="A14" s="92" t="s">
        <v>56</v>
      </c>
      <c r="B14" s="83">
        <f>'LICEAL 2011 2012'!F15</f>
        <v>0.99502487562189057</v>
      </c>
      <c r="C14" s="62">
        <f>'LICEAL 2012 2013'!F15</f>
        <v>0.99180327868852458</v>
      </c>
      <c r="D14" s="62">
        <f>'LICEAL 2013 2014'!F15</f>
        <v>1</v>
      </c>
      <c r="E14" s="62">
        <f>'LICEAL 2014 2015'!F15</f>
        <v>1</v>
      </c>
      <c r="F14" s="425">
        <f>'LICEAL 2015 2016 '!F15</f>
        <v>1</v>
      </c>
      <c r="G14" s="69">
        <f>'LICEAL 2016 2017'!F15</f>
        <v>0.99699699699699695</v>
      </c>
      <c r="H14" s="70">
        <v>1</v>
      </c>
    </row>
    <row r="15" spans="1:8" s="90" customFormat="1" x14ac:dyDescent="0.2">
      <c r="A15" s="93" t="s">
        <v>68</v>
      </c>
      <c r="B15" s="88">
        <f>'LICEAL 2011 2012'!F16</f>
        <v>0.98972602739726023</v>
      </c>
      <c r="C15" s="89">
        <f>'LICEAL 2012 2013'!F16</f>
        <v>0.97356321839080462</v>
      </c>
      <c r="D15" s="89">
        <f>'LICEAL 2013 2014'!F16</f>
        <v>0.9729411764705882</v>
      </c>
      <c r="E15" s="89">
        <f>'LICEAL 2014 2015'!F16</f>
        <v>0.99640718562874253</v>
      </c>
      <c r="F15" s="427">
        <f>'LICEAL 2015 2016 '!F16</f>
        <v>0.99873896595208067</v>
      </c>
      <c r="G15" s="429">
        <f>'LICEAL 2016 2017'!F16</f>
        <v>0.99131513647642677</v>
      </c>
      <c r="H15" s="523">
        <v>0.99866131191432395</v>
      </c>
    </row>
    <row r="16" spans="1:8" x14ac:dyDescent="0.2">
      <c r="A16" s="92" t="s">
        <v>55</v>
      </c>
      <c r="B16" s="83">
        <f>'LICEAL 2011 2012'!F17</f>
        <v>0.98860398860398857</v>
      </c>
      <c r="C16" s="62">
        <f>'LICEAL 2012 2013'!F17</f>
        <v>0.9725433526011561</v>
      </c>
      <c r="D16" s="62">
        <f>'LICEAL 2013 2014'!F17</f>
        <v>0.96695402298850575</v>
      </c>
      <c r="E16" s="62">
        <f>'LICEAL 2014 2015'!F17</f>
        <v>0.99708454810495628</v>
      </c>
      <c r="F16" s="425">
        <f>'LICEAL 2015 2016 '!F17</f>
        <v>0.99847792998477924</v>
      </c>
      <c r="G16" s="69">
        <f>'LICEAL 2016 2017'!F17</f>
        <v>0.99068322981366463</v>
      </c>
      <c r="H16" s="70">
        <v>0.99835796387520526</v>
      </c>
    </row>
    <row r="17" spans="1:8" x14ac:dyDescent="0.2">
      <c r="A17" s="92" t="s">
        <v>56</v>
      </c>
      <c r="B17" s="83">
        <f>'LICEAL 2011 2012'!F18</f>
        <v>0.99425287356321834</v>
      </c>
      <c r="C17" s="62">
        <f>'LICEAL 2012 2013'!F18</f>
        <v>0.97752808988764039</v>
      </c>
      <c r="D17" s="62">
        <f>'LICEAL 2013 2014'!F18</f>
        <v>1</v>
      </c>
      <c r="E17" s="62">
        <f>'LICEAL 2014 2015'!F18</f>
        <v>0.99328859060402686</v>
      </c>
      <c r="F17" s="425">
        <f>'LICEAL 2015 2016 '!F18</f>
        <v>1</v>
      </c>
      <c r="G17" s="69">
        <f>'LICEAL 2016 2017'!F18</f>
        <v>0.99382716049382713</v>
      </c>
      <c r="H17" s="70">
        <v>1</v>
      </c>
    </row>
    <row r="18" spans="1:8" s="90" customFormat="1" x14ac:dyDescent="0.2">
      <c r="A18" s="93" t="s">
        <v>69</v>
      </c>
      <c r="B18" s="88">
        <f>'LICEAL 2011 2012'!F19</f>
        <v>0.99434156378600824</v>
      </c>
      <c r="C18" s="89">
        <f>'LICEAL 2012 2013'!F19</f>
        <v>0.97940865892291451</v>
      </c>
      <c r="D18" s="89">
        <f>'LICEAL 2013 2014'!F19</f>
        <v>0.97921225382932164</v>
      </c>
      <c r="E18" s="89">
        <f>'LICEAL 2014 2015'!F19</f>
        <v>0.98583877995642699</v>
      </c>
      <c r="F18" s="427">
        <f>'LICEAL 2015 2016 '!F19</f>
        <v>0.9833780160857909</v>
      </c>
      <c r="G18" s="429">
        <f>'LICEAL 2016 2017'!F19</f>
        <v>0.98579234972677598</v>
      </c>
      <c r="H18" s="523">
        <v>0.99248120300751874</v>
      </c>
    </row>
    <row r="19" spans="1:8" x14ac:dyDescent="0.2">
      <c r="A19" s="92" t="s">
        <v>55</v>
      </c>
      <c r="B19" s="83">
        <f>'LICEAL 2011 2012'!F20</f>
        <v>0.99423177766124804</v>
      </c>
      <c r="C19" s="62">
        <f>'LICEAL 2012 2013'!F20</f>
        <v>0.97907725321888417</v>
      </c>
      <c r="D19" s="62">
        <f>'LICEAL 2013 2014'!F20</f>
        <v>0.97877094972067036</v>
      </c>
      <c r="E19" s="62">
        <f>'LICEAL 2014 2015'!F20</f>
        <v>0.98573779484366431</v>
      </c>
      <c r="F19" s="425">
        <f>'LICEAL 2015 2016 '!F20</f>
        <v>0.98327939590075508</v>
      </c>
      <c r="G19" s="69">
        <f>'LICEAL 2016 2017'!F20</f>
        <v>0.98565121412803536</v>
      </c>
      <c r="H19" s="70">
        <v>0.99242424242424243</v>
      </c>
    </row>
    <row r="20" spans="1:8" x14ac:dyDescent="0.2">
      <c r="A20" s="92" t="s">
        <v>56</v>
      </c>
      <c r="B20" s="83">
        <f>'LICEAL 2011 2012'!F21</f>
        <v>1</v>
      </c>
      <c r="C20" s="62">
        <f>'LICEAL 2012 2013'!F21</f>
        <v>1</v>
      </c>
      <c r="D20" s="62">
        <f>'LICEAL 2013 2014'!F21</f>
        <v>1</v>
      </c>
      <c r="E20" s="62">
        <f>'LICEAL 2014 2015'!F21</f>
        <v>1</v>
      </c>
      <c r="F20" s="425">
        <f>'LICEAL 2015 2016 '!F21</f>
        <v>1</v>
      </c>
      <c r="G20" s="69">
        <f>'LICEAL 2016 2017'!F21</f>
        <v>1</v>
      </c>
      <c r="H20" s="70">
        <v>1</v>
      </c>
    </row>
    <row r="21" spans="1:8" s="90" customFormat="1" x14ac:dyDescent="0.2">
      <c r="A21" s="93" t="s">
        <v>70</v>
      </c>
      <c r="B21" s="88">
        <f>'LICEAL 2011 2012'!F22</f>
        <v>0.99340369393139838</v>
      </c>
      <c r="C21" s="89">
        <f>'LICEAL 2012 2013'!F22</f>
        <v>0.98843484965304551</v>
      </c>
      <c r="D21" s="89">
        <f>'LICEAL 2013 2014'!F22</f>
        <v>0.99394398183194554</v>
      </c>
      <c r="E21" s="89">
        <f>'LICEAL 2014 2015'!F22</f>
        <v>0.98596491228070171</v>
      </c>
      <c r="F21" s="427">
        <f>'LICEAL 2015 2016 '!F22</f>
        <v>0.9877961234745154</v>
      </c>
      <c r="G21" s="429">
        <f>'LICEAL 2016 2017'!F22</f>
        <v>0.98972853998532651</v>
      </c>
      <c r="H21" s="523">
        <v>0.99484915378955119</v>
      </c>
    </row>
    <row r="22" spans="1:8" x14ac:dyDescent="0.2">
      <c r="A22" s="92" t="s">
        <v>55</v>
      </c>
      <c r="B22" s="83">
        <f>'LICEAL 2011 2012'!F23</f>
        <v>0.99389416553595655</v>
      </c>
      <c r="C22" s="62">
        <f>'LICEAL 2012 2013'!F23</f>
        <v>0.98816101026045777</v>
      </c>
      <c r="D22" s="62">
        <f>'LICEAL 2013 2014'!F23</f>
        <v>0.99451410658307215</v>
      </c>
      <c r="E22" s="62">
        <f>'LICEAL 2014 2015'!F23</f>
        <v>0.98550724637681164</v>
      </c>
      <c r="F22" s="425">
        <f>'LICEAL 2015 2016 '!F23</f>
        <v>0.98737936154417227</v>
      </c>
      <c r="G22" s="69">
        <f>'LICEAL 2016 2017'!F23</f>
        <v>0.99093655589123864</v>
      </c>
      <c r="H22" s="70">
        <v>0.99474474474474472</v>
      </c>
    </row>
    <row r="23" spans="1:8" x14ac:dyDescent="0.2">
      <c r="A23" s="92" t="s">
        <v>56</v>
      </c>
      <c r="B23" s="83">
        <f>'LICEAL 2011 2012'!F24</f>
        <v>0.97619047619047616</v>
      </c>
      <c r="C23" s="62">
        <f>'LICEAL 2012 2013'!F24</f>
        <v>1</v>
      </c>
      <c r="D23" s="62">
        <f>'LICEAL 2013 2014'!F24</f>
        <v>0.97777777777777775</v>
      </c>
      <c r="E23" s="62">
        <f>'LICEAL 2014 2015'!F24</f>
        <v>1</v>
      </c>
      <c r="F23" s="425">
        <f>'LICEAL 2015 2016 '!F24</f>
        <v>1</v>
      </c>
      <c r="G23" s="69">
        <f>'LICEAL 2016 2017'!F24</f>
        <v>0.94871794871794868</v>
      </c>
      <c r="H23" s="70">
        <v>1</v>
      </c>
    </row>
    <row r="24" spans="1:8" s="90" customFormat="1" x14ac:dyDescent="0.2">
      <c r="A24" s="93" t="s">
        <v>71</v>
      </c>
      <c r="B24" s="88">
        <f>'LICEAL 2011 2012'!F25</f>
        <v>0.99318403115871468</v>
      </c>
      <c r="C24" s="89">
        <f>'LICEAL 2012 2013'!F25</f>
        <v>0.98376313276026739</v>
      </c>
      <c r="D24" s="89">
        <f>'LICEAL 2013 2014'!F25</f>
        <v>0.99907493061979646</v>
      </c>
      <c r="E24" s="89">
        <f>'LICEAL 2014 2015'!F25</f>
        <v>0.99518304431599225</v>
      </c>
      <c r="F24" s="427">
        <f>'LICEAL 2015 2016 '!F25</f>
        <v>0.986328125</v>
      </c>
      <c r="G24" s="429">
        <f>'LICEAL 2016 2017'!F25</f>
        <v>0.98007968127490042</v>
      </c>
      <c r="H24" s="523">
        <v>0.994994994994995</v>
      </c>
    </row>
    <row r="25" spans="1:8" x14ac:dyDescent="0.2">
      <c r="A25" s="92" t="s">
        <v>55</v>
      </c>
      <c r="B25" s="83">
        <f>'LICEAL 2011 2012'!F26</f>
        <v>0.99307616221562811</v>
      </c>
      <c r="C25" s="62">
        <f>'LICEAL 2012 2013'!F26</f>
        <v>0.98349514563106799</v>
      </c>
      <c r="D25" s="62">
        <f>'LICEAL 2013 2014'!F26</f>
        <v>0.99904852521408183</v>
      </c>
      <c r="E25" s="62">
        <f>'LICEAL 2014 2015'!F26</f>
        <v>0.99500998003992014</v>
      </c>
      <c r="F25" s="425">
        <f>'LICEAL 2015 2016 '!F26</f>
        <v>0.98752598752598753</v>
      </c>
      <c r="G25" s="69">
        <f>'LICEAL 2016 2017'!F26</f>
        <v>0.9787007454739084</v>
      </c>
      <c r="H25" s="70">
        <v>0.99466382070437565</v>
      </c>
    </row>
    <row r="26" spans="1:8" x14ac:dyDescent="0.2">
      <c r="A26" s="92" t="s">
        <v>56</v>
      </c>
      <c r="B26" s="83">
        <f>'LICEAL 2011 2012'!F27</f>
        <v>1</v>
      </c>
      <c r="C26" s="62">
        <f>'LICEAL 2012 2013'!F27</f>
        <v>1</v>
      </c>
      <c r="D26" s="62">
        <f>'LICEAL 2013 2014'!F27</f>
        <v>1</v>
      </c>
      <c r="E26" s="62">
        <f>'LICEAL 2014 2015'!F27</f>
        <v>1</v>
      </c>
      <c r="F26" s="425">
        <f>'LICEAL 2015 2016 '!F27</f>
        <v>0.967741935483871</v>
      </c>
      <c r="G26" s="69">
        <f>'LICEAL 2016 2017'!F27</f>
        <v>1</v>
      </c>
      <c r="H26" s="70">
        <v>1</v>
      </c>
    </row>
    <row r="27" spans="1:8" s="90" customFormat="1" x14ac:dyDescent="0.2">
      <c r="A27" s="93" t="s">
        <v>72</v>
      </c>
      <c r="B27" s="88">
        <f>'LICEAL 2011 2012'!F28</f>
        <v>0.9941860465116279</v>
      </c>
      <c r="C27" s="89">
        <f>'LICEAL 2012 2013'!F28</f>
        <v>0.98546042003231016</v>
      </c>
      <c r="D27" s="89">
        <f>'LICEAL 2013 2014'!F28</f>
        <v>0.96908809891808345</v>
      </c>
      <c r="E27" s="89">
        <f>'LICEAL 2014 2015'!F28</f>
        <v>0.99180327868852458</v>
      </c>
      <c r="F27" s="427">
        <f>'LICEAL 2015 2016 '!F28</f>
        <v>0.99460431654676262</v>
      </c>
      <c r="G27" s="429">
        <f>'LICEAL 2016 2017'!F28</f>
        <v>1</v>
      </c>
      <c r="H27" s="523">
        <v>0.99801587301587302</v>
      </c>
    </row>
    <row r="28" spans="1:8" x14ac:dyDescent="0.2">
      <c r="A28" s="92" t="s">
        <v>55</v>
      </c>
      <c r="B28" s="83">
        <f>'LICEAL 2011 2012'!F29</f>
        <v>0.99824561403508771</v>
      </c>
      <c r="C28" s="62">
        <f>'LICEAL 2012 2013'!F29</f>
        <v>0.98422090729783041</v>
      </c>
      <c r="D28" s="62">
        <f>'LICEAL 2013 2014'!F29</f>
        <v>0.98084291187739459</v>
      </c>
      <c r="E28" s="62">
        <f>'LICEAL 2014 2015'!F29</f>
        <v>0.99608610567514677</v>
      </c>
      <c r="F28" s="425">
        <f>'LICEAL 2015 2016 '!F29</f>
        <v>0.99568965517241381</v>
      </c>
      <c r="G28" s="69">
        <f>'LICEAL 2016 2017'!F29</f>
        <v>1</v>
      </c>
      <c r="H28" s="70">
        <v>0.99773755656108598</v>
      </c>
    </row>
    <row r="29" spans="1:8" ht="13.5" thickBot="1" x14ac:dyDescent="0.25">
      <c r="A29" s="95" t="s">
        <v>56</v>
      </c>
      <c r="B29" s="96">
        <f>'LICEAL 2011 2012'!F30</f>
        <v>0.97457627118644063</v>
      </c>
      <c r="C29" s="97">
        <f>'LICEAL 2012 2013'!F30</f>
        <v>0.9910714285714286</v>
      </c>
      <c r="D29" s="97">
        <f>'LICEAL 2013 2014'!F30</f>
        <v>0.92</v>
      </c>
      <c r="E29" s="97">
        <f>'LICEAL 2014 2015'!F30</f>
        <v>0.96969696969696972</v>
      </c>
      <c r="F29" s="426">
        <f>'LICEAL 2015 2016 '!F30</f>
        <v>0.98913043478260865</v>
      </c>
      <c r="G29" s="522">
        <f>'LICEAL 2016 2017'!F30</f>
        <v>1</v>
      </c>
      <c r="H29" s="525">
        <v>1</v>
      </c>
    </row>
    <row r="30" spans="1:8" x14ac:dyDescent="0.2">
      <c r="A30" s="99" t="s">
        <v>73</v>
      </c>
      <c r="B30" s="87">
        <f>'LICEAL 2011 2012'!F31</f>
        <v>0.99348534201954397</v>
      </c>
      <c r="C30" s="68">
        <f>'LICEAL 2012 2013'!F31</f>
        <v>0.98383508823965593</v>
      </c>
      <c r="D30" s="68">
        <f>'LICEAL 2013 2014'!F31</f>
        <v>0.9736066057210262</v>
      </c>
      <c r="E30" s="68">
        <f>'LICEAL 2014 2015'!F31</f>
        <v>0.98759761139182356</v>
      </c>
      <c r="F30" s="424">
        <f>'LICEAL 2015 2016 '!F31</f>
        <v>0.98548486720197648</v>
      </c>
      <c r="G30" s="68">
        <f>'LICEAL 2016 2017'!F31</f>
        <v>0.98533045089561455</v>
      </c>
      <c r="H30" s="521">
        <v>0.98086419753086418</v>
      </c>
    </row>
    <row r="31" spans="1:8" x14ac:dyDescent="0.2">
      <c r="A31" s="92" t="s">
        <v>55</v>
      </c>
      <c r="B31" s="83">
        <f>'LICEAL 2011 2012'!F32</f>
        <v>0.99371915657245402</v>
      </c>
      <c r="C31" s="62">
        <f>'LICEAL 2012 2013'!F32</f>
        <v>0.98352424289973328</v>
      </c>
      <c r="D31" s="62">
        <f>'LICEAL 2013 2014'!F32</f>
        <v>0.97363494539781592</v>
      </c>
      <c r="E31" s="62">
        <f>'LICEAL 2014 2015'!F32</f>
        <v>0.98808181671766793</v>
      </c>
      <c r="F31" s="425">
        <f>'LICEAL 2015 2016 '!F32</f>
        <v>0.985812133072407</v>
      </c>
      <c r="G31" s="69">
        <f>'LICEAL 2016 2017'!F32</f>
        <v>0.98550252484117939</v>
      </c>
      <c r="H31" s="70">
        <v>0.98123368146214096</v>
      </c>
    </row>
    <row r="32" spans="1:8" x14ac:dyDescent="0.2">
      <c r="A32" s="92" t="s">
        <v>56</v>
      </c>
      <c r="B32" s="83">
        <f>'LICEAL 2011 2012'!F33</f>
        <v>0.98930481283422456</v>
      </c>
      <c r="C32" s="62">
        <f>'LICEAL 2012 2013'!F33</f>
        <v>0.98918918918918919</v>
      </c>
      <c r="D32" s="62">
        <f>'LICEAL 2013 2014'!F33</f>
        <v>0.9731182795698925</v>
      </c>
      <c r="E32" s="62">
        <f>'LICEAL 2014 2015'!F33</f>
        <v>0.97826086956521741</v>
      </c>
      <c r="F32" s="425">
        <f>'LICEAL 2015 2016 '!F33</f>
        <v>0.97965116279069764</v>
      </c>
      <c r="G32" s="69">
        <f>'LICEAL 2016 2017'!F33</f>
        <v>0.98219584569732943</v>
      </c>
      <c r="H32" s="70">
        <v>0.97443181818181823</v>
      </c>
    </row>
    <row r="33" spans="1:8" s="90" customFormat="1" x14ac:dyDescent="0.2">
      <c r="A33" s="93" t="s">
        <v>74</v>
      </c>
      <c r="B33" s="88">
        <f>'LICEAL 2011 2012'!F34</f>
        <v>0.99350649350649356</v>
      </c>
      <c r="C33" s="89">
        <f>'LICEAL 2012 2013'!F34</f>
        <v>0.99134615384615388</v>
      </c>
      <c r="D33" s="89">
        <f>'LICEAL 2013 2014'!F34</f>
        <v>0.99101527403414191</v>
      </c>
      <c r="E33" s="89">
        <f>'LICEAL 2014 2015'!F34</f>
        <v>0.98499061913696062</v>
      </c>
      <c r="F33" s="427">
        <f>'LICEAL 2015 2016 '!F34</f>
        <v>0.98552036199095028</v>
      </c>
      <c r="G33" s="429">
        <f>'LICEAL 2016 2017'!F34</f>
        <v>0.98696461824953441</v>
      </c>
      <c r="H33" s="523">
        <v>0.98854961832061072</v>
      </c>
    </row>
    <row r="34" spans="1:8" x14ac:dyDescent="0.2">
      <c r="A34" s="92" t="s">
        <v>55</v>
      </c>
      <c r="B34" s="83">
        <f>'LICEAL 2011 2012'!F35</f>
        <v>0.9932432432432432</v>
      </c>
      <c r="C34" s="62">
        <f>'LICEAL 2012 2013'!F35</f>
        <v>0.99096385542168675</v>
      </c>
      <c r="D34" s="62">
        <f>'LICEAL 2013 2014'!F35</f>
        <v>0.99054820415879019</v>
      </c>
      <c r="E34" s="62">
        <f>'LICEAL 2014 2015'!F35</f>
        <v>0.98432908912830563</v>
      </c>
      <c r="F34" s="425">
        <f>'LICEAL 2015 2016 '!F35</f>
        <v>0.98649951783992285</v>
      </c>
      <c r="G34" s="69">
        <f>'LICEAL 2016 2017'!F35</f>
        <v>0.98725490196078436</v>
      </c>
      <c r="H34" s="70">
        <v>0.98793969849246233</v>
      </c>
    </row>
    <row r="35" spans="1:8" x14ac:dyDescent="0.2">
      <c r="A35" s="92" t="s">
        <v>56</v>
      </c>
      <c r="B35" s="83">
        <f>'LICEAL 2011 2012'!F36</f>
        <v>1</v>
      </c>
      <c r="C35" s="62">
        <f>'LICEAL 2012 2013'!F36</f>
        <v>1</v>
      </c>
      <c r="D35" s="62">
        <f>'LICEAL 2013 2014'!F36</f>
        <v>1</v>
      </c>
      <c r="E35" s="62">
        <f>'LICEAL 2014 2015'!F36</f>
        <v>1</v>
      </c>
      <c r="F35" s="425">
        <f>'LICEAL 2015 2016 '!F36</f>
        <v>0.97058823529411764</v>
      </c>
      <c r="G35" s="69">
        <f>'LICEAL 2016 2017'!F36</f>
        <v>0.98148148148148151</v>
      </c>
      <c r="H35" s="70">
        <v>1</v>
      </c>
    </row>
    <row r="36" spans="1:8" s="90" customFormat="1" x14ac:dyDescent="0.2">
      <c r="A36" s="93" t="s">
        <v>75</v>
      </c>
      <c r="B36" s="88">
        <f>'LICEAL 2011 2012'!F37</f>
        <v>0.99757722592368259</v>
      </c>
      <c r="C36" s="89">
        <f>'LICEAL 2012 2013'!F37</f>
        <v>0.9539559014267186</v>
      </c>
      <c r="D36" s="89">
        <f>'LICEAL 2013 2014'!F37</f>
        <v>0.96044413601665513</v>
      </c>
      <c r="E36" s="89">
        <f>'LICEAL 2014 2015'!F37</f>
        <v>0.99043414275202357</v>
      </c>
      <c r="F36" s="427">
        <f>'LICEAL 2015 2016 '!F37</f>
        <v>0.98731343283582085</v>
      </c>
      <c r="G36" s="429">
        <f>'LICEAL 2016 2017'!F37</f>
        <v>0.98392036753445633</v>
      </c>
      <c r="H36" s="523">
        <v>0.9806403574087863</v>
      </c>
    </row>
    <row r="37" spans="1:8" x14ac:dyDescent="0.2">
      <c r="A37" s="92" t="s">
        <v>55</v>
      </c>
      <c r="B37" s="83">
        <f>'LICEAL 2011 2012'!F38</f>
        <v>0.99872935196950441</v>
      </c>
      <c r="C37" s="62">
        <f>'LICEAL 2012 2013'!F38</f>
        <v>0.95334685598377278</v>
      </c>
      <c r="D37" s="62">
        <f>'LICEAL 2013 2014'!F38</f>
        <v>0.96209912536443154</v>
      </c>
      <c r="E37" s="62">
        <f>'LICEAL 2014 2015'!F38</f>
        <v>0.99157088122605364</v>
      </c>
      <c r="F37" s="425">
        <f>'LICEAL 2015 2016 '!F38</f>
        <v>0.98668754894283472</v>
      </c>
      <c r="G37" s="69">
        <f>'LICEAL 2016 2017'!F38</f>
        <v>0.98300970873786409</v>
      </c>
      <c r="H37" s="70">
        <v>0.98019017432646594</v>
      </c>
    </row>
    <row r="38" spans="1:8" x14ac:dyDescent="0.2">
      <c r="A38" s="92" t="s">
        <v>56</v>
      </c>
      <c r="B38" s="83">
        <f>'LICEAL 2011 2012'!F39</f>
        <v>0.97402597402597402</v>
      </c>
      <c r="C38" s="62">
        <f>'LICEAL 2012 2013'!F39</f>
        <v>0.96825396825396826</v>
      </c>
      <c r="D38" s="62">
        <f>'LICEAL 2013 2014'!F39</f>
        <v>0.92753623188405798</v>
      </c>
      <c r="E38" s="62">
        <f>'LICEAL 2014 2015'!F39</f>
        <v>0.96296296296296291</v>
      </c>
      <c r="F38" s="425">
        <f>'LICEAL 2015 2016 '!F39</f>
        <v>1</v>
      </c>
      <c r="G38" s="69">
        <f>'LICEAL 2016 2017'!F39</f>
        <v>1</v>
      </c>
      <c r="H38" s="70">
        <v>0.98765432098765427</v>
      </c>
    </row>
    <row r="39" spans="1:8" s="90" customFormat="1" x14ac:dyDescent="0.2">
      <c r="A39" s="93" t="s">
        <v>76</v>
      </c>
      <c r="B39" s="88">
        <f>'LICEAL 2011 2012'!F40</f>
        <v>0.99850299401197606</v>
      </c>
      <c r="C39" s="89">
        <f>'LICEAL 2012 2013'!F40</f>
        <v>0.99685039370078743</v>
      </c>
      <c r="D39" s="89">
        <f>'LICEAL 2013 2014'!F40</f>
        <v>0.99053627760252361</v>
      </c>
      <c r="E39" s="89">
        <f>'LICEAL 2014 2015'!F40</f>
        <v>1</v>
      </c>
      <c r="F39" s="427">
        <f>'LICEAL 2015 2016 '!F40</f>
        <v>1</v>
      </c>
      <c r="G39" s="429">
        <f>'LICEAL 2016 2017'!F40</f>
        <v>0.99116607773851595</v>
      </c>
      <c r="H39" s="523">
        <v>1</v>
      </c>
    </row>
    <row r="40" spans="1:8" x14ac:dyDescent="0.2">
      <c r="A40" s="92" t="s">
        <v>55</v>
      </c>
      <c r="B40" s="83">
        <f>'LICEAL 2011 2012'!F41</f>
        <v>0.99850299401197606</v>
      </c>
      <c r="C40" s="62">
        <f>'LICEAL 2012 2013'!F41</f>
        <v>0.99685039370078743</v>
      </c>
      <c r="D40" s="62">
        <f>'LICEAL 2013 2014'!F41</f>
        <v>0.99053627760252361</v>
      </c>
      <c r="E40" s="62">
        <f>'LICEAL 2014 2015'!F41</f>
        <v>1</v>
      </c>
      <c r="F40" s="425">
        <f>'LICEAL 2015 2016 '!F41</f>
        <v>1</v>
      </c>
      <c r="G40" s="69">
        <f>'LICEAL 2016 2017'!F41</f>
        <v>0.99116607773851595</v>
      </c>
      <c r="H40" s="70">
        <v>1</v>
      </c>
    </row>
    <row r="41" spans="1:8" s="90" customFormat="1" x14ac:dyDescent="0.2">
      <c r="A41" s="93" t="s">
        <v>77</v>
      </c>
      <c r="B41" s="88">
        <f>'LICEAL 2011 2012'!F42</f>
        <v>0.99445471349353054</v>
      </c>
      <c r="C41" s="89">
        <f>'LICEAL 2012 2013'!F42</f>
        <v>0.99345182413470534</v>
      </c>
      <c r="D41" s="89">
        <f>'LICEAL 2013 2014'!F42</f>
        <v>0.9703632887189293</v>
      </c>
      <c r="E41" s="89">
        <f>'LICEAL 2014 2015'!F42</f>
        <v>0.98144712430426717</v>
      </c>
      <c r="F41" s="427">
        <f>'LICEAL 2015 2016 '!F42</f>
        <v>0.98648648648648651</v>
      </c>
      <c r="G41" s="429">
        <f>'LICEAL 2016 2017'!F42</f>
        <v>0.986351228389445</v>
      </c>
      <c r="H41" s="523">
        <v>0.99075785582255083</v>
      </c>
    </row>
    <row r="42" spans="1:8" x14ac:dyDescent="0.2">
      <c r="A42" s="92" t="s">
        <v>55</v>
      </c>
      <c r="B42" s="83">
        <f>'LICEAL 2011 2012'!F43</f>
        <v>0.99365079365079367</v>
      </c>
      <c r="C42" s="62">
        <f>'LICEAL 2012 2013'!F43</f>
        <v>0.99468650371944745</v>
      </c>
      <c r="D42" s="62">
        <f>'LICEAL 2013 2014'!F43</f>
        <v>0.9673202614379085</v>
      </c>
      <c r="E42" s="62">
        <f>'LICEAL 2014 2015'!F43</f>
        <v>0.9791013584117032</v>
      </c>
      <c r="F42" s="425">
        <f>'LICEAL 2015 2016 '!F43</f>
        <v>0.98801742919389979</v>
      </c>
      <c r="G42" s="69">
        <f>'LICEAL 2016 2017'!F43</f>
        <v>0.98666666666666669</v>
      </c>
      <c r="H42" s="70">
        <v>0.99372384937238489</v>
      </c>
    </row>
    <row r="43" spans="1:8" x14ac:dyDescent="0.2">
      <c r="A43" s="92" t="s">
        <v>56</v>
      </c>
      <c r="B43" s="83">
        <f>'LICEAL 2011 2012'!F44</f>
        <v>1</v>
      </c>
      <c r="C43" s="62">
        <f>'LICEAL 2012 2013'!F44</f>
        <v>0.984375</v>
      </c>
      <c r="D43" s="62">
        <f>'LICEAL 2013 2014'!F44</f>
        <v>0.9921875</v>
      </c>
      <c r="E43" s="62">
        <f>'LICEAL 2014 2015'!F44</f>
        <v>1</v>
      </c>
      <c r="F43" s="425">
        <f>'LICEAL 2015 2016 '!F44</f>
        <v>0.97457627118644063</v>
      </c>
      <c r="G43" s="69">
        <f>'LICEAL 2016 2017'!F44</f>
        <v>0.9838709677419355</v>
      </c>
      <c r="H43" s="70">
        <v>0.96825396825396826</v>
      </c>
    </row>
    <row r="44" spans="1:8" s="90" customFormat="1" x14ac:dyDescent="0.2">
      <c r="A44" s="93" t="s">
        <v>78</v>
      </c>
      <c r="B44" s="88">
        <f>'LICEAL 2011 2012'!F45</f>
        <v>0.98605577689243029</v>
      </c>
      <c r="C44" s="89">
        <f>'LICEAL 2012 2013'!F45</f>
        <v>0.99381868131868134</v>
      </c>
      <c r="D44" s="89">
        <f>'LICEAL 2013 2014'!F45</f>
        <v>0.96967699406723795</v>
      </c>
      <c r="E44" s="89">
        <f>'LICEAL 2014 2015'!F45</f>
        <v>0.98792613636363635</v>
      </c>
      <c r="F44" s="427">
        <f>'LICEAL 2015 2016 '!F45</f>
        <v>0.9773351648351648</v>
      </c>
      <c r="G44" s="429">
        <f>'LICEAL 2016 2017'!F45</f>
        <v>0.98358413132694933</v>
      </c>
      <c r="H44" s="523">
        <v>0.97730398899587345</v>
      </c>
    </row>
    <row r="45" spans="1:8" x14ac:dyDescent="0.2">
      <c r="A45" s="92" t="s">
        <v>55</v>
      </c>
      <c r="B45" s="83">
        <f>'LICEAL 2011 2012'!F46</f>
        <v>0.98654390934844194</v>
      </c>
      <c r="C45" s="62">
        <f>'LICEAL 2012 2013'!F46</f>
        <v>0.99343544857768051</v>
      </c>
      <c r="D45" s="62">
        <f>'LICEAL 2013 2014'!F46</f>
        <v>0.96988795518207283</v>
      </c>
      <c r="E45" s="62">
        <f>'LICEAL 2014 2015'!F46</f>
        <v>0.99029850746268655</v>
      </c>
      <c r="F45" s="425">
        <f>'LICEAL 2015 2016 '!F46</f>
        <v>0.9770609318996416</v>
      </c>
      <c r="G45" s="69">
        <f>'LICEAL 2016 2017'!F46</f>
        <v>0.98355968548963546</v>
      </c>
      <c r="H45" s="70">
        <v>0.97761732851985561</v>
      </c>
    </row>
    <row r="46" spans="1:8" x14ac:dyDescent="0.2">
      <c r="A46" s="92" t="s">
        <v>56</v>
      </c>
      <c r="B46" s="83">
        <f>'LICEAL 2011 2012'!F47</f>
        <v>0.97872340425531912</v>
      </c>
      <c r="C46" s="62">
        <f>'LICEAL 2012 2013'!F47</f>
        <v>1</v>
      </c>
      <c r="D46" s="62">
        <f>'LICEAL 2013 2014'!F47</f>
        <v>0.9662921348314607</v>
      </c>
      <c r="E46" s="62">
        <f>'LICEAL 2014 2015'!F47</f>
        <v>0.94117647058823528</v>
      </c>
      <c r="F46" s="425">
        <f>'LICEAL 2015 2016 '!F47</f>
        <v>0.98360655737704916</v>
      </c>
      <c r="G46" s="69">
        <f>'LICEAL 2016 2017'!F47</f>
        <v>0.98412698412698407</v>
      </c>
      <c r="H46" s="70">
        <v>0.97101449275362317</v>
      </c>
    </row>
    <row r="47" spans="1:8" s="90" customFormat="1" x14ac:dyDescent="0.2">
      <c r="A47" s="93" t="s">
        <v>79</v>
      </c>
      <c r="B47" s="88">
        <f>'LICEAL 2011 2012'!F48</f>
        <v>0.99349442379182151</v>
      </c>
      <c r="C47" s="89">
        <f>'LICEAL 2012 2013'!F48</f>
        <v>0.98901098901098905</v>
      </c>
      <c r="D47" s="89">
        <f>'LICEAL 2013 2014'!F48</f>
        <v>0.97187196896217265</v>
      </c>
      <c r="E47" s="89">
        <f>'LICEAL 2014 2015'!F48</f>
        <v>0.9853515625</v>
      </c>
      <c r="F47" s="427">
        <f>'LICEAL 2015 2016 '!F48</f>
        <v>0.9854922279792746</v>
      </c>
      <c r="G47" s="429">
        <f>'LICEAL 2016 2017'!F48</f>
        <v>0.98348813209494323</v>
      </c>
      <c r="H47" s="523">
        <v>0.9566094853683148</v>
      </c>
    </row>
    <row r="48" spans="1:8" x14ac:dyDescent="0.2">
      <c r="A48" s="92" t="s">
        <v>55</v>
      </c>
      <c r="B48" s="83">
        <f>'LICEAL 2011 2012'!F49</f>
        <v>0.99334600760456271</v>
      </c>
      <c r="C48" s="62">
        <f>'LICEAL 2012 2013'!F49</f>
        <v>0.98843322818086221</v>
      </c>
      <c r="D48" s="62">
        <f>'LICEAL 2013 2014'!F49</f>
        <v>0.97199999999999998</v>
      </c>
      <c r="E48" s="62">
        <f>'LICEAL 2014 2015'!F49</f>
        <v>0.98585858585858588</v>
      </c>
      <c r="F48" s="425">
        <f>'LICEAL 2015 2016 '!F49</f>
        <v>0.9860365198711063</v>
      </c>
      <c r="G48" s="69">
        <f>'LICEAL 2016 2017'!F49</f>
        <v>0.98515376458112403</v>
      </c>
      <c r="H48" s="70">
        <v>0.9576446280991735</v>
      </c>
    </row>
    <row r="49" spans="1:8" ht="13.5" thickBot="1" x14ac:dyDescent="0.25">
      <c r="A49" s="94" t="s">
        <v>56</v>
      </c>
      <c r="B49" s="84">
        <f>'LICEAL 2011 2012'!F50</f>
        <v>1</v>
      </c>
      <c r="C49" s="85">
        <f>'LICEAL 2012 2013'!F50</f>
        <v>1</v>
      </c>
      <c r="D49" s="85">
        <f>'LICEAL 2013 2014'!F50</f>
        <v>0.967741935483871</v>
      </c>
      <c r="E49" s="85">
        <f>'LICEAL 2014 2015'!F50</f>
        <v>0.97058823529411764</v>
      </c>
      <c r="F49" s="428">
        <f>'LICEAL 2015 2016 '!F50</f>
        <v>0.97058823529411764</v>
      </c>
      <c r="G49" s="71">
        <f>'LICEAL 2016 2017'!F50</f>
        <v>0.92307692307692313</v>
      </c>
      <c r="H49" s="72">
        <v>0.91304347826086951</v>
      </c>
    </row>
    <row r="50" spans="1:8" x14ac:dyDescent="0.2">
      <c r="A50" s="98" t="s">
        <v>80</v>
      </c>
      <c r="B50" s="83">
        <f>'LICEAL 2011 2012'!F51</f>
        <v>0.99025110782865589</v>
      </c>
      <c r="C50" s="62">
        <f>'LICEAL 2012 2013'!F51</f>
        <v>0.97229089410795222</v>
      </c>
      <c r="D50" s="62">
        <f>'LICEAL 2013 2014'!F51</f>
        <v>0.97280248190279217</v>
      </c>
      <c r="E50" s="62">
        <f>'LICEAL 2014 2015'!F51</f>
        <v>0.97983104540654697</v>
      </c>
      <c r="F50" s="425">
        <f>'LICEAL 2015 2016 '!F51</f>
        <v>0.98356709231735395</v>
      </c>
      <c r="G50" s="62">
        <f>'LICEAL 2016 2017'!F51</f>
        <v>0.98544411389715258</v>
      </c>
      <c r="H50" s="524">
        <v>0.98631318029960124</v>
      </c>
    </row>
    <row r="51" spans="1:8" x14ac:dyDescent="0.2">
      <c r="A51" s="92" t="s">
        <v>55</v>
      </c>
      <c r="B51" s="83">
        <f>'LICEAL 2011 2012'!F52</f>
        <v>0.99141397674165854</v>
      </c>
      <c r="C51" s="62">
        <f>'LICEAL 2012 2013'!F52</f>
        <v>0.97412220702234387</v>
      </c>
      <c r="D51" s="62">
        <f>'LICEAL 2013 2014'!F52</f>
        <v>0.9729388831556014</v>
      </c>
      <c r="E51" s="62">
        <f>'LICEAL 2014 2015'!F52</f>
        <v>0.97963244761793278</v>
      </c>
      <c r="F51" s="425">
        <f>'LICEAL 2015 2016 '!F52</f>
        <v>0.9855089265012752</v>
      </c>
      <c r="G51" s="69">
        <f>'LICEAL 2016 2017'!F52</f>
        <v>0.98754406580493537</v>
      </c>
      <c r="H51" s="70">
        <v>0.98879885605338413</v>
      </c>
    </row>
    <row r="52" spans="1:8" x14ac:dyDescent="0.2">
      <c r="A52" s="92" t="s">
        <v>56</v>
      </c>
      <c r="B52" s="83">
        <f>'LICEAL 2011 2012'!F53</f>
        <v>0.97903563941299787</v>
      </c>
      <c r="C52" s="62">
        <f>'LICEAL 2012 2013'!F53</f>
        <v>0.95512820512820518</v>
      </c>
      <c r="D52" s="62">
        <f>'LICEAL 2013 2014'!F53</f>
        <v>0.97154899894625923</v>
      </c>
      <c r="E52" s="62">
        <f>'LICEAL 2014 2015'!F53</f>
        <v>0.98166127292340888</v>
      </c>
      <c r="F52" s="425">
        <f>'LICEAL 2015 2016 '!F53</f>
        <v>0.96551724137931039</v>
      </c>
      <c r="G52" s="69">
        <f>'LICEAL 2016 2017'!F53</f>
        <v>0.96563192904656314</v>
      </c>
      <c r="H52" s="70">
        <v>0.96279594137542279</v>
      </c>
    </row>
    <row r="53" spans="1:8" s="90" customFormat="1" x14ac:dyDescent="0.2">
      <c r="A53" s="93" t="s">
        <v>81</v>
      </c>
      <c r="B53" s="88">
        <f>'LICEAL 2011 2012'!F54</f>
        <v>0.99326221224031441</v>
      </c>
      <c r="C53" s="89">
        <f>'LICEAL 2012 2013'!F54</f>
        <v>0.97671568627450978</v>
      </c>
      <c r="D53" s="89">
        <f>'LICEAL 2013 2014'!F54</f>
        <v>0.9810650887573964</v>
      </c>
      <c r="E53" s="89">
        <f>'LICEAL 2014 2015'!F54</f>
        <v>0.99058971141781682</v>
      </c>
      <c r="F53" s="427">
        <f>'LICEAL 2015 2016 '!F54</f>
        <v>0.9918597370068879</v>
      </c>
      <c r="G53" s="429">
        <f>'LICEAL 2016 2017'!F54</f>
        <v>0.98892988929889303</v>
      </c>
      <c r="H53" s="523">
        <v>0.98933500627352577</v>
      </c>
    </row>
    <row r="54" spans="1:8" x14ac:dyDescent="0.2">
      <c r="A54" s="92" t="s">
        <v>55</v>
      </c>
      <c r="B54" s="83">
        <f>'LICEAL 2011 2012'!F55</f>
        <v>0.99634146341463414</v>
      </c>
      <c r="C54" s="62">
        <f>'LICEAL 2012 2013'!F55</f>
        <v>0.97588005215123863</v>
      </c>
      <c r="D54" s="62">
        <f>'LICEAL 2013 2014'!F55</f>
        <v>0.98169191919191923</v>
      </c>
      <c r="E54" s="62">
        <f>'LICEAL 2014 2015'!F55</f>
        <v>0.99326145552560652</v>
      </c>
      <c r="F54" s="425">
        <f>'LICEAL 2015 2016 '!F55</f>
        <v>0.99389002036659879</v>
      </c>
      <c r="G54" s="69">
        <f>'LICEAL 2016 2017'!F55</f>
        <v>0.99205823957643946</v>
      </c>
      <c r="H54" s="70">
        <v>0.99663072776280326</v>
      </c>
    </row>
    <row r="55" spans="1:8" x14ac:dyDescent="0.2">
      <c r="A55" s="92" t="s">
        <v>56</v>
      </c>
      <c r="B55" s="83">
        <f>'LICEAL 2011 2012'!F56</f>
        <v>0.95744680851063835</v>
      </c>
      <c r="C55" s="62">
        <f>'LICEAL 2012 2013'!F56</f>
        <v>0.98979591836734693</v>
      </c>
      <c r="D55" s="62">
        <f>'LICEAL 2013 2014'!F56</f>
        <v>0.97169811320754718</v>
      </c>
      <c r="E55" s="62">
        <f>'LICEAL 2014 2015'!F56</f>
        <v>0.95454545454545459</v>
      </c>
      <c r="F55" s="425">
        <f>'LICEAL 2015 2016 '!F56</f>
        <v>0.967741935483871</v>
      </c>
      <c r="G55" s="69">
        <f>'LICEAL 2016 2017'!F56</f>
        <v>0.94782608695652171</v>
      </c>
      <c r="H55" s="70">
        <v>0.89090909090909087</v>
      </c>
    </row>
    <row r="56" spans="1:8" s="90" customFormat="1" x14ac:dyDescent="0.2">
      <c r="A56" s="93" t="s">
        <v>82</v>
      </c>
      <c r="B56" s="88">
        <f>'LICEAL 2011 2012'!F57</f>
        <v>0.95977011494252873</v>
      </c>
      <c r="C56" s="89">
        <f>'LICEAL 2012 2013'!F57</f>
        <v>0.93204697986577179</v>
      </c>
      <c r="D56" s="89">
        <f>'LICEAL 2013 2014'!F57</f>
        <v>0.95072697899838454</v>
      </c>
      <c r="E56" s="89">
        <f>'LICEAL 2014 2015'!F57</f>
        <v>0.98870547350130322</v>
      </c>
      <c r="F56" s="427">
        <f>'LICEAL 2015 2016 '!F57</f>
        <v>0.95890410958904104</v>
      </c>
      <c r="G56" s="429">
        <f>'LICEAL 2016 2017'!F57</f>
        <v>0.96942880128720832</v>
      </c>
      <c r="H56" s="523">
        <v>0.97721724979658253</v>
      </c>
    </row>
    <row r="57" spans="1:8" x14ac:dyDescent="0.2">
      <c r="A57" s="92" t="s">
        <v>55</v>
      </c>
      <c r="B57" s="83">
        <f>'LICEAL 2011 2012'!F58</f>
        <v>0.95738636363636365</v>
      </c>
      <c r="C57" s="62">
        <f>'LICEAL 2012 2013'!F58</f>
        <v>0.92808551992225463</v>
      </c>
      <c r="D57" s="62">
        <f>'LICEAL 2013 2014'!F58</f>
        <v>0.94681861348528018</v>
      </c>
      <c r="E57" s="62">
        <f>'LICEAL 2014 2015'!F58</f>
        <v>0.9887640449438202</v>
      </c>
      <c r="F57" s="425">
        <f>'LICEAL 2015 2016 '!F58</f>
        <v>0.96425211665098776</v>
      </c>
      <c r="G57" s="69">
        <f>'LICEAL 2016 2017'!F58</f>
        <v>0.97782063645130179</v>
      </c>
      <c r="H57" s="70">
        <v>0.98325123152709359</v>
      </c>
    </row>
    <row r="58" spans="1:8" x14ac:dyDescent="0.2">
      <c r="A58" s="92" t="s">
        <v>56</v>
      </c>
      <c r="B58" s="83">
        <f>'LICEAL 2011 2012'!F59</f>
        <v>0.97530864197530864</v>
      </c>
      <c r="C58" s="62">
        <f>'LICEAL 2012 2013'!F59</f>
        <v>0.95705521472392641</v>
      </c>
      <c r="D58" s="62">
        <f>'LICEAL 2013 2014'!F59</f>
        <v>0.97297297297297303</v>
      </c>
      <c r="E58" s="62">
        <f>'LICEAL 2014 2015'!F59</f>
        <v>0.98837209302325579</v>
      </c>
      <c r="F58" s="425">
        <f>'LICEAL 2015 2016 '!F59</f>
        <v>0.9269662921348315</v>
      </c>
      <c r="G58" s="69">
        <f>'LICEAL 2016 2017'!F59</f>
        <v>0.92718446601941751</v>
      </c>
      <c r="H58" s="70">
        <v>0.94859813084112155</v>
      </c>
    </row>
    <row r="59" spans="1:8" s="90" customFormat="1" x14ac:dyDescent="0.2">
      <c r="A59" s="93" t="s">
        <v>83</v>
      </c>
      <c r="B59" s="88">
        <f>'LICEAL 2011 2012'!F60</f>
        <v>1</v>
      </c>
      <c r="C59" s="89">
        <f>'LICEAL 2012 2013'!F60</f>
        <v>1</v>
      </c>
      <c r="D59" s="89">
        <f>'LICEAL 2013 2014'!F60</f>
        <v>0.98865619546247818</v>
      </c>
      <c r="E59" s="89">
        <f>'LICEAL 2014 2015'!F60</f>
        <v>0.98663697104677062</v>
      </c>
      <c r="F59" s="427">
        <f>'LICEAL 2015 2016 '!F60</f>
        <v>0.98691335740072206</v>
      </c>
      <c r="G59" s="429">
        <f>'LICEAL 2016 2017'!F60</f>
        <v>0.98847395112955283</v>
      </c>
      <c r="H59" s="523">
        <v>0.97420262664165103</v>
      </c>
    </row>
    <row r="60" spans="1:8" x14ac:dyDescent="0.2">
      <c r="A60" s="92" t="s">
        <v>55</v>
      </c>
      <c r="B60" s="83">
        <f>'LICEAL 2011 2012'!F61</f>
        <v>1</v>
      </c>
      <c r="C60" s="62">
        <f>'LICEAL 2012 2013'!F61</f>
        <v>1</v>
      </c>
      <c r="D60" s="62">
        <f>'LICEAL 2013 2014'!F61</f>
        <v>0.9885002395783421</v>
      </c>
      <c r="E60" s="62">
        <f>'LICEAL 2014 2015'!F61</f>
        <v>0.98710956866633615</v>
      </c>
      <c r="F60" s="425">
        <f>'LICEAL 2015 2016 '!F61</f>
        <v>0.98661378284581058</v>
      </c>
      <c r="G60" s="69">
        <f>'LICEAL 2016 2017'!F61</f>
        <v>0.98748122183274911</v>
      </c>
      <c r="H60" s="70">
        <v>0.97570850202429149</v>
      </c>
    </row>
    <row r="61" spans="1:8" x14ac:dyDescent="0.2">
      <c r="A61" s="92" t="s">
        <v>56</v>
      </c>
      <c r="B61" s="83">
        <f>'LICEAL 2011 2012'!F62</f>
        <v>1</v>
      </c>
      <c r="C61" s="62">
        <f>'LICEAL 2012 2013'!F62</f>
        <v>1</v>
      </c>
      <c r="D61" s="62">
        <f>'LICEAL 2013 2014'!F62</f>
        <v>0.99024390243902438</v>
      </c>
      <c r="E61" s="62">
        <f>'LICEAL 2014 2015'!F62</f>
        <v>0.98245614035087714</v>
      </c>
      <c r="F61" s="425">
        <f>'LICEAL 2015 2016 '!F62</f>
        <v>0.98994974874371855</v>
      </c>
      <c r="G61" s="69">
        <f>'LICEAL 2016 2017'!F62</f>
        <v>1</v>
      </c>
      <c r="H61" s="70">
        <v>0.95512820512820518</v>
      </c>
    </row>
    <row r="62" spans="1:8" s="90" customFormat="1" x14ac:dyDescent="0.2">
      <c r="A62" s="93" t="s">
        <v>84</v>
      </c>
      <c r="B62" s="88">
        <f>'LICEAL 2011 2012'!F63</f>
        <v>0.98551724137931029</v>
      </c>
      <c r="C62" s="89">
        <f>'LICEAL 2012 2013'!F63</f>
        <v>0.94911660777385154</v>
      </c>
      <c r="D62" s="89">
        <f>'LICEAL 2013 2014'!F63</f>
        <v>0.96502976190476186</v>
      </c>
      <c r="E62" s="89">
        <f>'LICEAL 2014 2015'!F63</f>
        <v>0.99263622974963184</v>
      </c>
      <c r="F62" s="427">
        <f>'LICEAL 2015 2016 '!F63</f>
        <v>0.98658718330849482</v>
      </c>
      <c r="G62" s="429">
        <f>'LICEAL 2016 2017'!F63</f>
        <v>0.99031296572280181</v>
      </c>
      <c r="H62" s="523">
        <v>0.99845320959010053</v>
      </c>
    </row>
    <row r="63" spans="1:8" x14ac:dyDescent="0.2">
      <c r="A63" s="92" t="s">
        <v>55</v>
      </c>
      <c r="B63" s="83">
        <f>'LICEAL 2011 2012'!F64</f>
        <v>0.99001536098310294</v>
      </c>
      <c r="C63" s="62">
        <f>'LICEAL 2012 2013'!F64</f>
        <v>0.95347003154574128</v>
      </c>
      <c r="D63" s="62">
        <f>'LICEAL 2013 2014'!F64</f>
        <v>0.96785109983079531</v>
      </c>
      <c r="E63" s="62">
        <f>'LICEAL 2014 2015'!F64</f>
        <v>0.9924559932942163</v>
      </c>
      <c r="F63" s="425">
        <f>'LICEAL 2015 2016 '!F64</f>
        <v>0.9874055415617129</v>
      </c>
      <c r="G63" s="69">
        <f>'LICEAL 2016 2017'!F64</f>
        <v>0.99246861924686192</v>
      </c>
      <c r="H63" s="70">
        <v>1</v>
      </c>
    </row>
    <row r="64" spans="1:8" x14ac:dyDescent="0.2">
      <c r="A64" s="92" t="s">
        <v>56</v>
      </c>
      <c r="B64" s="83">
        <f>'LICEAL 2011 2012'!F65</f>
        <v>0.94594594594594594</v>
      </c>
      <c r="C64" s="62">
        <f>'LICEAL 2012 2013'!F65</f>
        <v>0.91156462585034015</v>
      </c>
      <c r="D64" s="62">
        <f>'LICEAL 2013 2014'!F65</f>
        <v>0.94444444444444442</v>
      </c>
      <c r="E64" s="62">
        <f>'LICEAL 2014 2015'!F65</f>
        <v>0.9939393939393939</v>
      </c>
      <c r="F64" s="425">
        <f>'LICEAL 2015 2016 '!F65</f>
        <v>0.98013245033112584</v>
      </c>
      <c r="G64" s="69">
        <f>'LICEAL 2016 2017'!F65</f>
        <v>0.97278911564625847</v>
      </c>
      <c r="H64" s="70">
        <v>0.98630136986301364</v>
      </c>
    </row>
    <row r="65" spans="1:8" s="90" customFormat="1" x14ac:dyDescent="0.2">
      <c r="A65" s="93" t="s">
        <v>85</v>
      </c>
      <c r="B65" s="88">
        <f>'LICEAL 2011 2012'!F66</f>
        <v>0.99952985425481899</v>
      </c>
      <c r="C65" s="89">
        <f>'LICEAL 2012 2013'!F66</f>
        <v>0.98806112702960835</v>
      </c>
      <c r="D65" s="89">
        <f>'LICEAL 2013 2014'!F66</f>
        <v>0.98726738491674826</v>
      </c>
      <c r="E65" s="89">
        <f>'LICEAL 2014 2015'!F66</f>
        <v>0.95004757373929594</v>
      </c>
      <c r="F65" s="427">
        <f>'LICEAL 2015 2016 '!F66</f>
        <v>0.98720985315016585</v>
      </c>
      <c r="G65" s="429">
        <f>'LICEAL 2016 2017'!F66</f>
        <v>0.98242971887550201</v>
      </c>
      <c r="H65" s="523">
        <v>0.99545683997980816</v>
      </c>
    </row>
    <row r="66" spans="1:8" x14ac:dyDescent="0.2">
      <c r="A66" s="92" t="s">
        <v>55</v>
      </c>
      <c r="B66" s="83">
        <f>'LICEAL 2011 2012'!F67</f>
        <v>0.99949545913218973</v>
      </c>
      <c r="C66" s="62">
        <f>'LICEAL 2012 2013'!F67</f>
        <v>0.98754540736896734</v>
      </c>
      <c r="D66" s="62">
        <f>'LICEAL 2013 2014'!F67</f>
        <v>0.98730830248545742</v>
      </c>
      <c r="E66" s="62">
        <f>'LICEAL 2014 2015'!F67</f>
        <v>0.94677584442169904</v>
      </c>
      <c r="F66" s="425">
        <f>'LICEAL 2015 2016 '!F67</f>
        <v>0.98776758409785936</v>
      </c>
      <c r="G66" s="69">
        <f>'LICEAL 2016 2017'!F67</f>
        <v>0.98316132536664858</v>
      </c>
      <c r="H66" s="70">
        <v>0.99508733624454149</v>
      </c>
    </row>
    <row r="67" spans="1:8" x14ac:dyDescent="0.2">
      <c r="A67" s="92" t="s">
        <v>56</v>
      </c>
      <c r="B67" s="83">
        <f>'LICEAL 2011 2012'!F68</f>
        <v>1</v>
      </c>
      <c r="C67" s="62">
        <f>'LICEAL 2012 2013'!F68</f>
        <v>0.99401197604790414</v>
      </c>
      <c r="D67" s="62">
        <f>'LICEAL 2013 2014'!F68</f>
        <v>0.98675496688741726</v>
      </c>
      <c r="E67" s="62">
        <f>'LICEAL 2014 2015'!F68</f>
        <v>0.9932432432432432</v>
      </c>
      <c r="F67" s="425">
        <f>'LICEAL 2015 2016 '!F68</f>
        <v>0.97986577181208057</v>
      </c>
      <c r="G67" s="69">
        <f>'LICEAL 2016 2017'!F68</f>
        <v>0.97350993377483441</v>
      </c>
      <c r="H67" s="70">
        <v>1</v>
      </c>
    </row>
    <row r="68" spans="1:8" s="90" customFormat="1" x14ac:dyDescent="0.2">
      <c r="A68" s="93" t="s">
        <v>86</v>
      </c>
      <c r="B68" s="88">
        <f>'LICEAL 2011 2012'!F69</f>
        <v>0.98613518197573657</v>
      </c>
      <c r="C68" s="89">
        <f>'LICEAL 2012 2013'!F69</f>
        <v>0.95097132284921371</v>
      </c>
      <c r="D68" s="89">
        <f>'LICEAL 2013 2014'!F69</f>
        <v>0.93327067669172936</v>
      </c>
      <c r="E68" s="89">
        <f>'LICEAL 2014 2015'!F69</f>
        <v>0.98235294117647054</v>
      </c>
      <c r="F68" s="427">
        <f>'LICEAL 2015 2016 '!F69</f>
        <v>0.98185291308500477</v>
      </c>
      <c r="G68" s="429">
        <f>'LICEAL 2016 2017'!F69</f>
        <v>0.99230769230769234</v>
      </c>
      <c r="H68" s="523">
        <v>0.98476190476190473</v>
      </c>
    </row>
    <row r="69" spans="1:8" x14ac:dyDescent="0.2">
      <c r="A69" s="92" t="s">
        <v>55</v>
      </c>
      <c r="B69" s="83">
        <f>'LICEAL 2011 2012'!F70</f>
        <v>0.98634146341463413</v>
      </c>
      <c r="C69" s="62">
        <f>'LICEAL 2012 2013'!F70</f>
        <v>0.96489361702127663</v>
      </c>
      <c r="D69" s="62">
        <f>'LICEAL 2013 2014'!F70</f>
        <v>0.92965367965367962</v>
      </c>
      <c r="E69" s="62">
        <f>'LICEAL 2014 2015'!F70</f>
        <v>0.98471615720524019</v>
      </c>
      <c r="F69" s="425">
        <f>'LICEAL 2015 2016 '!F70</f>
        <v>0.9869565217391304</v>
      </c>
      <c r="G69" s="69">
        <f>'LICEAL 2016 2017'!F70</f>
        <v>0.9935414424111948</v>
      </c>
      <c r="H69" s="70">
        <v>0.98400852878464817</v>
      </c>
    </row>
    <row r="70" spans="1:8" ht="13.5" thickBot="1" x14ac:dyDescent="0.25">
      <c r="A70" s="95" t="s">
        <v>56</v>
      </c>
      <c r="B70" s="96">
        <f>'LICEAL 2011 2012'!F71</f>
        <v>0.98449612403100772</v>
      </c>
      <c r="C70" s="97">
        <f>'LICEAL 2012 2013'!F71</f>
        <v>0.85815602836879434</v>
      </c>
      <c r="D70" s="97">
        <f>'LICEAL 2013 2014'!F71</f>
        <v>0.95714285714285718</v>
      </c>
      <c r="E70" s="97">
        <f>'LICEAL 2014 2015'!F71</f>
        <v>0.96153846153846156</v>
      </c>
      <c r="F70" s="426">
        <f>'LICEAL 2015 2016 '!F71</f>
        <v>0.94488188976377951</v>
      </c>
      <c r="G70" s="522">
        <f>'LICEAL 2016 2017'!F71</f>
        <v>0.98198198198198194</v>
      </c>
      <c r="H70" s="525">
        <v>0.9910714285714286</v>
      </c>
    </row>
    <row r="71" spans="1:8" x14ac:dyDescent="0.2">
      <c r="A71" s="99" t="s">
        <v>87</v>
      </c>
      <c r="B71" s="87">
        <f>'LICEAL 2011 2012'!F72</f>
        <v>0.99710544452102001</v>
      </c>
      <c r="C71" s="68">
        <f>'LICEAL 2012 2013'!F72</f>
        <v>0.99154000573558931</v>
      </c>
      <c r="D71" s="68">
        <f>'LICEAL 2013 2014'!F72</f>
        <v>0.97355591667897767</v>
      </c>
      <c r="E71" s="68">
        <f>'LICEAL 2014 2015'!F72</f>
        <v>0.99281345565749235</v>
      </c>
      <c r="F71" s="424">
        <f>'LICEAL 2015 2016 '!F72</f>
        <v>0.99226365464954358</v>
      </c>
      <c r="G71" s="68">
        <f>'LICEAL 2016 2017'!F72</f>
        <v>0.9915585430670627</v>
      </c>
      <c r="H71" s="521">
        <v>0.9957911145752143</v>
      </c>
    </row>
    <row r="72" spans="1:8" x14ac:dyDescent="0.2">
      <c r="A72" s="92" t="s">
        <v>55</v>
      </c>
      <c r="B72" s="83">
        <f>'LICEAL 2011 2012'!F73</f>
        <v>0.99699519230769229</v>
      </c>
      <c r="C72" s="62">
        <f>'LICEAL 2012 2013'!F73</f>
        <v>0.99118329466357313</v>
      </c>
      <c r="D72" s="62">
        <f>'LICEAL 2013 2014'!F73</f>
        <v>0.97308917197452227</v>
      </c>
      <c r="E72" s="62">
        <f>'LICEAL 2014 2015'!F73</f>
        <v>0.99455984174085066</v>
      </c>
      <c r="F72" s="425">
        <f>'LICEAL 2015 2016 '!F73</f>
        <v>0.99362523066599562</v>
      </c>
      <c r="G72" s="69">
        <f>'LICEAL 2016 2017'!F73</f>
        <v>0.99356041348923907</v>
      </c>
      <c r="H72" s="70">
        <v>0.99695791786378229</v>
      </c>
    </row>
    <row r="73" spans="1:8" x14ac:dyDescent="0.2">
      <c r="A73" s="92" t="s">
        <v>56</v>
      </c>
      <c r="B73" s="83">
        <f>'LICEAL 2011 2012'!F74</f>
        <v>0.998330550918197</v>
      </c>
      <c r="C73" s="62">
        <f>'LICEAL 2012 2013'!F74</f>
        <v>0.99607072691552068</v>
      </c>
      <c r="D73" s="62">
        <f>'LICEAL 2013 2014'!F74</f>
        <v>0.9795501022494888</v>
      </c>
      <c r="E73" s="62">
        <f>'LICEAL 2014 2015'!F74</f>
        <v>0.97046413502109707</v>
      </c>
      <c r="F73" s="425">
        <f>'LICEAL 2015 2016 '!F74</f>
        <v>0.9760956175298805</v>
      </c>
      <c r="G73" s="69">
        <f>'LICEAL 2016 2017'!F74</f>
        <v>0.967741935483871</v>
      </c>
      <c r="H73" s="70">
        <v>0.98192771084337349</v>
      </c>
    </row>
    <row r="74" spans="1:8" s="90" customFormat="1" x14ac:dyDescent="0.2">
      <c r="A74" s="93" t="s">
        <v>88</v>
      </c>
      <c r="B74" s="88">
        <f>'LICEAL 2011 2012'!F75</f>
        <v>0.99095022624434392</v>
      </c>
      <c r="C74" s="89">
        <f>'LICEAL 2012 2013'!F75</f>
        <v>0.97186400937866357</v>
      </c>
      <c r="D74" s="89">
        <f>'LICEAL 2013 2014'!F75</f>
        <v>0.99544419134396356</v>
      </c>
      <c r="E74" s="89">
        <f>'LICEAL 2014 2015'!F75</f>
        <v>0.98937426210153478</v>
      </c>
      <c r="F74" s="427">
        <f>'LICEAL 2015 2016 '!F75</f>
        <v>0.99404761904761907</v>
      </c>
      <c r="G74" s="429">
        <f>'LICEAL 2016 2017'!F75</f>
        <v>0.99751243781094523</v>
      </c>
      <c r="H74" s="523">
        <v>0.9898862199747156</v>
      </c>
    </row>
    <row r="75" spans="1:8" x14ac:dyDescent="0.2">
      <c r="A75" s="92" t="s">
        <v>55</v>
      </c>
      <c r="B75" s="83">
        <f>'LICEAL 2011 2012'!F76</f>
        <v>0.9907407407407407</v>
      </c>
      <c r="C75" s="62">
        <f>'LICEAL 2012 2013'!F76</f>
        <v>0.9725864123957092</v>
      </c>
      <c r="D75" s="62">
        <f>'LICEAL 2013 2014'!F76</f>
        <v>0.99540229885057474</v>
      </c>
      <c r="E75" s="62">
        <f>'LICEAL 2014 2015'!F76</f>
        <v>0.98929845422116525</v>
      </c>
      <c r="F75" s="425">
        <f>'LICEAL 2015 2016 '!F76</f>
        <v>0.99399038461538458</v>
      </c>
      <c r="G75" s="69">
        <f>'LICEAL 2016 2017'!F76</f>
        <v>0.99746514575411915</v>
      </c>
      <c r="H75" s="70">
        <v>0.98973042362002572</v>
      </c>
    </row>
    <row r="76" spans="1:8" x14ac:dyDescent="0.2">
      <c r="A76" s="92" t="s">
        <v>56</v>
      </c>
      <c r="B76" s="83">
        <f>'LICEAL 2011 2012'!F77</f>
        <v>1</v>
      </c>
      <c r="C76" s="62">
        <f>'LICEAL 2012 2013'!F77</f>
        <v>0.9285714285714286</v>
      </c>
      <c r="D76" s="62">
        <f>'LICEAL 2013 2014'!F77</f>
        <v>1</v>
      </c>
      <c r="E76" s="62">
        <f>'LICEAL 2014 2015'!F77</f>
        <v>1</v>
      </c>
      <c r="F76" s="425">
        <f>'LICEAL 2015 2016 '!F77</f>
        <v>1</v>
      </c>
      <c r="G76" s="69">
        <f>'LICEAL 2016 2017'!F77</f>
        <v>1</v>
      </c>
      <c r="H76" s="70">
        <v>1</v>
      </c>
    </row>
    <row r="77" spans="1:8" s="90" customFormat="1" x14ac:dyDescent="0.2">
      <c r="A77" s="93" t="s">
        <v>89</v>
      </c>
      <c r="B77" s="88">
        <f>'LICEAL 2011 2012'!F78</f>
        <v>1</v>
      </c>
      <c r="C77" s="89">
        <f>'LICEAL 2012 2013'!F78</f>
        <v>0.99832355406538142</v>
      </c>
      <c r="D77" s="89">
        <f>'LICEAL 2013 2014'!F78</f>
        <v>0.95986336464560207</v>
      </c>
      <c r="E77" s="89">
        <f>'LICEAL 2014 2015'!F78</f>
        <v>0.99817518248175185</v>
      </c>
      <c r="F77" s="427">
        <f>'LICEAL 2015 2016 '!F78</f>
        <v>0.98982423681776133</v>
      </c>
      <c r="G77" s="429">
        <f>'LICEAL 2016 2017'!F78</f>
        <v>0.99433427762039661</v>
      </c>
      <c r="H77" s="523">
        <v>0.99905571293673279</v>
      </c>
    </row>
    <row r="78" spans="1:8" x14ac:dyDescent="0.2">
      <c r="A78" s="92" t="s">
        <v>55</v>
      </c>
      <c r="B78" s="83">
        <f>'LICEAL 2011 2012'!F79</f>
        <v>1</v>
      </c>
      <c r="C78" s="62">
        <f>'LICEAL 2012 2013'!F79</f>
        <v>0.99816176470588236</v>
      </c>
      <c r="D78" s="62">
        <f>'LICEAL 2013 2014'!F79</f>
        <v>0.95636025998142993</v>
      </c>
      <c r="E78" s="62">
        <f>'LICEAL 2014 2015'!F79</f>
        <v>0.99805825242718449</v>
      </c>
      <c r="F78" s="425">
        <f>'LICEAL 2015 2016 '!F79</f>
        <v>0.98909811694747274</v>
      </c>
      <c r="G78" s="69">
        <f>'LICEAL 2016 2017'!F79</f>
        <v>0.99498997995991989</v>
      </c>
      <c r="H78" s="70">
        <v>0.99899091826437947</v>
      </c>
    </row>
    <row r="79" spans="1:8" x14ac:dyDescent="0.2">
      <c r="A79" s="92" t="s">
        <v>56</v>
      </c>
      <c r="B79" s="83">
        <f>'LICEAL 2011 2012'!F80</f>
        <v>1</v>
      </c>
      <c r="C79" s="62">
        <f>'LICEAL 2012 2013'!F80</f>
        <v>1</v>
      </c>
      <c r="D79" s="62">
        <f>'LICEAL 2013 2014'!F80</f>
        <v>1</v>
      </c>
      <c r="E79" s="62">
        <f>'LICEAL 2014 2015'!F80</f>
        <v>1</v>
      </c>
      <c r="F79" s="425">
        <f>'LICEAL 2015 2016 '!F80</f>
        <v>1</v>
      </c>
      <c r="G79" s="69">
        <f>'LICEAL 2016 2017'!F80</f>
        <v>0.98360655737704916</v>
      </c>
      <c r="H79" s="70">
        <v>1</v>
      </c>
    </row>
    <row r="80" spans="1:8" s="90" customFormat="1" x14ac:dyDescent="0.2">
      <c r="A80" s="93" t="s">
        <v>90</v>
      </c>
      <c r="B80" s="88">
        <f>'LICEAL 2011 2012'!F81</f>
        <v>0.99857346647646217</v>
      </c>
      <c r="C80" s="89">
        <f>'LICEAL 2012 2013'!F81</f>
        <v>0.99807042932947421</v>
      </c>
      <c r="D80" s="89">
        <f>'LICEAL 2013 2014'!F81</f>
        <v>0.99792207792207788</v>
      </c>
      <c r="E80" s="89">
        <f>'LICEAL 2014 2015'!F81</f>
        <v>0.99945975148568345</v>
      </c>
      <c r="F80" s="427">
        <f>'LICEAL 2015 2016 '!F81</f>
        <v>0.99945385035499723</v>
      </c>
      <c r="G80" s="429">
        <f>'LICEAL 2016 2017'!F81</f>
        <v>0.99565453557848993</v>
      </c>
      <c r="H80" s="523">
        <v>0.99946808510638296</v>
      </c>
    </row>
    <row r="81" spans="1:8" x14ac:dyDescent="0.2">
      <c r="A81" s="92" t="s">
        <v>55</v>
      </c>
      <c r="B81" s="83">
        <f>'LICEAL 2011 2012'!F82</f>
        <v>0.9983624454148472</v>
      </c>
      <c r="C81" s="62">
        <f>'LICEAL 2012 2013'!F82</f>
        <v>0.9977851605758582</v>
      </c>
      <c r="D81" s="62">
        <f>'LICEAL 2013 2014'!F82</f>
        <v>1</v>
      </c>
      <c r="E81" s="62">
        <f>'LICEAL 2014 2015'!F82</f>
        <v>1</v>
      </c>
      <c r="F81" s="425">
        <f>'LICEAL 2015 2016 '!F82</f>
        <v>1</v>
      </c>
      <c r="G81" s="69">
        <f>'LICEAL 2016 2017'!F82</f>
        <v>0.99877074370006147</v>
      </c>
      <c r="H81" s="70">
        <v>0.99940155595451829</v>
      </c>
    </row>
    <row r="82" spans="1:8" x14ac:dyDescent="0.2">
      <c r="A82" s="92" t="s">
        <v>56</v>
      </c>
      <c r="B82" s="83">
        <f>'LICEAL 2011 2012'!F83</f>
        <v>1</v>
      </c>
      <c r="C82" s="62">
        <f>'LICEAL 2012 2013'!F83</f>
        <v>1</v>
      </c>
      <c r="D82" s="62">
        <f>'LICEAL 2013 2014'!F83</f>
        <v>0.9817351598173516</v>
      </c>
      <c r="E82" s="62">
        <f>'LICEAL 2014 2015'!F83</f>
        <v>0.9955357142857143</v>
      </c>
      <c r="F82" s="425">
        <f>'LICEAL 2015 2016 '!F83</f>
        <v>0.99551569506726456</v>
      </c>
      <c r="G82" s="69">
        <f>'LICEAL 2016 2017'!F83</f>
        <v>0.9719626168224299</v>
      </c>
      <c r="H82" s="70">
        <v>1</v>
      </c>
    </row>
    <row r="83" spans="1:8" s="90" customFormat="1" x14ac:dyDescent="0.2">
      <c r="A83" s="93" t="s">
        <v>91</v>
      </c>
      <c r="B83" s="88">
        <f>'LICEAL 2011 2012'!F84</f>
        <v>0.99435736677115982</v>
      </c>
      <c r="C83" s="89">
        <f>'LICEAL 2012 2013'!F84</f>
        <v>0.9872654155495979</v>
      </c>
      <c r="D83" s="89">
        <f>'LICEAL 2013 2014'!F84</f>
        <v>0.95270270270270274</v>
      </c>
      <c r="E83" s="89">
        <f>'LICEAL 2014 2015'!F84</f>
        <v>0.98432174505794134</v>
      </c>
      <c r="F83" s="427">
        <f>'LICEAL 2015 2016 '!F84</f>
        <v>0.98055555555555551</v>
      </c>
      <c r="G83" s="429">
        <f>'LICEAL 2016 2017'!F84</f>
        <v>0.98004129387474193</v>
      </c>
      <c r="H83" s="523">
        <v>0.99116247450713801</v>
      </c>
    </row>
    <row r="84" spans="1:8" x14ac:dyDescent="0.2">
      <c r="A84" s="92" t="s">
        <v>55</v>
      </c>
      <c r="B84" s="83">
        <f>'LICEAL 2011 2012'!F85</f>
        <v>0.99469143994691445</v>
      </c>
      <c r="C84" s="62">
        <f>'LICEAL 2012 2013'!F85</f>
        <v>0.98732394366197185</v>
      </c>
      <c r="D84" s="62">
        <f>'LICEAL 2013 2014'!F85</f>
        <v>0.95362318840579707</v>
      </c>
      <c r="E84" s="62">
        <f>'LICEAL 2014 2015'!F85</f>
        <v>0.99118942731277537</v>
      </c>
      <c r="F84" s="425">
        <f>'LICEAL 2015 2016 '!F85</f>
        <v>0.98653702318623782</v>
      </c>
      <c r="G84" s="69">
        <f>'LICEAL 2016 2017'!F85</f>
        <v>0.98508575689783739</v>
      </c>
      <c r="H84" s="70">
        <v>0.99706744868035191</v>
      </c>
    </row>
    <row r="85" spans="1:8" x14ac:dyDescent="0.2">
      <c r="A85" s="92" t="s">
        <v>56</v>
      </c>
      <c r="B85" s="83">
        <f>'LICEAL 2011 2012'!F86</f>
        <v>0.98863636363636365</v>
      </c>
      <c r="C85" s="62">
        <f>'LICEAL 2012 2013'!F86</f>
        <v>0.98611111111111116</v>
      </c>
      <c r="D85" s="62">
        <f>'LICEAL 2013 2014'!F86</f>
        <v>0.94</v>
      </c>
      <c r="E85" s="62">
        <f>'LICEAL 2014 2015'!F86</f>
        <v>0.89523809523809528</v>
      </c>
      <c r="F85" s="425">
        <f>'LICEAL 2015 2016 '!F86</f>
        <v>0.90291262135922334</v>
      </c>
      <c r="G85" s="69">
        <f>'LICEAL 2016 2017'!F86</f>
        <v>0.9196428571428571</v>
      </c>
      <c r="H85" s="70">
        <v>0.91588785046728971</v>
      </c>
    </row>
    <row r="86" spans="1:8" s="90" customFormat="1" x14ac:dyDescent="0.2">
      <c r="A86" s="93" t="s">
        <v>92</v>
      </c>
      <c r="B86" s="88">
        <f>'LICEAL 2011 2012'!F87</f>
        <v>1</v>
      </c>
      <c r="C86" s="89">
        <f>'LICEAL 2012 2013'!F87</f>
        <v>0.98857142857142855</v>
      </c>
      <c r="D86" s="89">
        <f>'LICEAL 2013 2014'!F87</f>
        <v>0.95238095238095233</v>
      </c>
      <c r="E86" s="89">
        <f>'LICEAL 2014 2015'!F87</f>
        <v>0.99806576402321079</v>
      </c>
      <c r="F86" s="427">
        <f>'LICEAL 2015 2016 '!F87</f>
        <v>1</v>
      </c>
      <c r="G86" s="429">
        <f>'LICEAL 2016 2017'!F87</f>
        <v>1</v>
      </c>
      <c r="H86" s="523">
        <v>1</v>
      </c>
    </row>
    <row r="87" spans="1:8" x14ac:dyDescent="0.2">
      <c r="A87" s="92" t="s">
        <v>55</v>
      </c>
      <c r="B87" s="83">
        <f>'LICEAL 2011 2012'!F88</f>
        <v>1</v>
      </c>
      <c r="C87" s="62">
        <f>'LICEAL 2012 2013'!F88</f>
        <v>0.98816568047337283</v>
      </c>
      <c r="D87" s="62">
        <f>'LICEAL 2013 2014'!F88</f>
        <v>0.95039682539682535</v>
      </c>
      <c r="E87" s="62">
        <f>'LICEAL 2014 2015'!F88</f>
        <v>0.99798792756539234</v>
      </c>
      <c r="F87" s="425">
        <f>'LICEAL 2015 2016 '!F88</f>
        <v>1</v>
      </c>
      <c r="G87" s="69">
        <f>'LICEAL 2016 2017'!F88</f>
        <v>1</v>
      </c>
      <c r="H87" s="70">
        <v>1</v>
      </c>
    </row>
    <row r="88" spans="1:8" x14ac:dyDescent="0.2">
      <c r="A88" s="92" t="s">
        <v>56</v>
      </c>
      <c r="B88" s="83">
        <f>'LICEAL 2011 2012'!F89</f>
        <v>1</v>
      </c>
      <c r="C88" s="62">
        <f>'LICEAL 2012 2013'!F89</f>
        <v>1</v>
      </c>
      <c r="D88" s="62">
        <f>'LICEAL 2013 2014'!F89</f>
        <v>1</v>
      </c>
      <c r="E88" s="62">
        <f>'LICEAL 2014 2015'!F89</f>
        <v>1</v>
      </c>
      <c r="F88" s="425">
        <f>'LICEAL 2015 2016 '!F89</f>
        <v>1</v>
      </c>
      <c r="G88" s="69">
        <f>'LICEAL 2016 2017'!F89</f>
        <v>1</v>
      </c>
      <c r="H88" s="70">
        <v>1</v>
      </c>
    </row>
    <row r="89" spans="1:8" s="90" customFormat="1" x14ac:dyDescent="0.2">
      <c r="A89" s="93" t="s">
        <v>93</v>
      </c>
      <c r="B89" s="88">
        <f>'LICEAL 2011 2012'!F90</f>
        <v>0.99875930521091816</v>
      </c>
      <c r="C89" s="89">
        <f>'LICEAL 2012 2013'!F90</f>
        <v>0.99522673031026254</v>
      </c>
      <c r="D89" s="89">
        <f>'LICEAL 2013 2014'!F90</f>
        <v>0.96329113924050636</v>
      </c>
      <c r="E89" s="89">
        <f>'LICEAL 2014 2015'!F90</f>
        <v>0.98556430446194221</v>
      </c>
      <c r="F89" s="427">
        <f>'LICEAL 2015 2016 '!F90</f>
        <v>0.99349804941482445</v>
      </c>
      <c r="G89" s="429">
        <f>'LICEAL 2016 2017'!F90</f>
        <v>0.98835705045278133</v>
      </c>
      <c r="H89" s="523">
        <v>0.995</v>
      </c>
    </row>
    <row r="90" spans="1:8" x14ac:dyDescent="0.2">
      <c r="A90" s="92" t="s">
        <v>55</v>
      </c>
      <c r="B90" s="83">
        <f>'LICEAL 2011 2012'!F91</f>
        <v>0.99865951742627346</v>
      </c>
      <c r="C90" s="62">
        <f>'LICEAL 2012 2013'!F91</f>
        <v>0.99503105590062113</v>
      </c>
      <c r="D90" s="62">
        <f>'LICEAL 2013 2014'!F91</f>
        <v>0.96096904441453568</v>
      </c>
      <c r="E90" s="62">
        <f>'LICEAL 2014 2015'!F91</f>
        <v>0.98730606488011285</v>
      </c>
      <c r="F90" s="425">
        <f>'LICEAL 2015 2016 '!F91</f>
        <v>0.99425287356321834</v>
      </c>
      <c r="G90" s="69">
        <f>'LICEAL 2016 2017'!F91</f>
        <v>0.9871060171919771</v>
      </c>
      <c r="H90" s="70">
        <v>0.99445214979195562</v>
      </c>
    </row>
    <row r="91" spans="1:8" ht="13.5" thickBot="1" x14ac:dyDescent="0.25">
      <c r="A91" s="94" t="s">
        <v>56</v>
      </c>
      <c r="B91" s="84">
        <f>'LICEAL 2011 2012'!F92</f>
        <v>1</v>
      </c>
      <c r="C91" s="85">
        <f>'LICEAL 2012 2013'!F92</f>
        <v>1</v>
      </c>
      <c r="D91" s="85">
        <f>'LICEAL 2013 2014'!F92</f>
        <v>1</v>
      </c>
      <c r="E91" s="85">
        <f>'LICEAL 2014 2015'!F92</f>
        <v>0.96226415094339623</v>
      </c>
      <c r="F91" s="428">
        <f>'LICEAL 2015 2016 '!F92</f>
        <v>0.98630136986301364</v>
      </c>
      <c r="G91" s="71">
        <f>'LICEAL 2016 2017'!F92</f>
        <v>1</v>
      </c>
      <c r="H91" s="72">
        <v>1</v>
      </c>
    </row>
    <row r="92" spans="1:8" x14ac:dyDescent="0.2">
      <c r="A92" s="98" t="s">
        <v>94</v>
      </c>
      <c r="B92" s="83">
        <f>'LICEAL 2011 2012'!F93</f>
        <v>0.99633770239013109</v>
      </c>
      <c r="C92" s="62">
        <f>'LICEAL 2012 2013'!F93</f>
        <v>0.95142345212024682</v>
      </c>
      <c r="D92" s="62">
        <f>'LICEAL 2013 2014'!F93</f>
        <v>0.96451179742950321</v>
      </c>
      <c r="E92" s="62">
        <f>'LICEAL 2014 2015'!F93</f>
        <v>0.98781643427643162</v>
      </c>
      <c r="F92" s="425">
        <f>'LICEAL 2015 2016 '!F93</f>
        <v>0.98345822140534422</v>
      </c>
      <c r="G92" s="62">
        <f>'LICEAL 2016 2017'!F93</f>
        <v>0.99042658031817543</v>
      </c>
      <c r="H92" s="524">
        <v>0.99345940565903601</v>
      </c>
    </row>
    <row r="93" spans="1:8" x14ac:dyDescent="0.2">
      <c r="A93" s="92" t="s">
        <v>55</v>
      </c>
      <c r="B93" s="83">
        <f>'LICEAL 2011 2012'!F94</f>
        <v>0.99698855651475604</v>
      </c>
      <c r="C93" s="62">
        <f>'LICEAL 2012 2013'!F94</f>
        <v>0.94959383461778801</v>
      </c>
      <c r="D93" s="62">
        <f>'LICEAL 2013 2014'!F94</f>
        <v>0.96446700507614214</v>
      </c>
      <c r="E93" s="62">
        <f>'LICEAL 2014 2015'!F94</f>
        <v>0.98924570575056014</v>
      </c>
      <c r="F93" s="425">
        <f>'LICEAL 2015 2016 '!F94</f>
        <v>0.982700030892802</v>
      </c>
      <c r="G93" s="69">
        <f>'LICEAL 2016 2017'!F94</f>
        <v>0.99139388351006608</v>
      </c>
      <c r="H93" s="70">
        <v>0.99441080577550067</v>
      </c>
    </row>
    <row r="94" spans="1:8" x14ac:dyDescent="0.2">
      <c r="A94" s="92" t="s">
        <v>56</v>
      </c>
      <c r="B94" s="83">
        <f>'LICEAL 2011 2012'!F95</f>
        <v>0.98067632850241548</v>
      </c>
      <c r="C94" s="62">
        <f>'LICEAL 2012 2013'!F95</f>
        <v>0.99099099099099097</v>
      </c>
      <c r="D94" s="62">
        <f>'LICEAL 2013 2014'!F95</f>
        <v>0.96527777777777779</v>
      </c>
      <c r="E94" s="62">
        <f>'LICEAL 2014 2015'!F95</f>
        <v>0.97398843930635837</v>
      </c>
      <c r="F94" s="425">
        <f>'LICEAL 2015 2016 '!F95</f>
        <v>0.99165275459098501</v>
      </c>
      <c r="G94" s="69">
        <f>'LICEAL 2016 2017'!F95</f>
        <v>0.97986577181208057</v>
      </c>
      <c r="H94" s="70">
        <v>0.98310810810810811</v>
      </c>
    </row>
    <row r="95" spans="1:8" s="90" customFormat="1" x14ac:dyDescent="0.2">
      <c r="A95" s="93" t="s">
        <v>95</v>
      </c>
      <c r="B95" s="88">
        <f>'LICEAL 2011 2012'!F96</f>
        <v>0.98813056379821962</v>
      </c>
      <c r="C95" s="89">
        <f>'LICEAL 2012 2013'!F96</f>
        <v>0.95696202531645569</v>
      </c>
      <c r="D95" s="89">
        <f>'LICEAL 2013 2014'!F96</f>
        <v>0.97374179431072205</v>
      </c>
      <c r="E95" s="89">
        <f>'LICEAL 2014 2015'!F96</f>
        <v>0.99943502824858754</v>
      </c>
      <c r="F95" s="427">
        <f>'LICEAL 2015 2016 '!F96</f>
        <v>0.9976757699012202</v>
      </c>
      <c r="G95" s="429">
        <f>'LICEAL 2016 2017'!F96</f>
        <v>0.99822799763733017</v>
      </c>
      <c r="H95" s="523">
        <v>0.99940405244338493</v>
      </c>
    </row>
    <row r="96" spans="1:8" x14ac:dyDescent="0.2">
      <c r="A96" s="92" t="s">
        <v>55</v>
      </c>
      <c r="B96" s="83">
        <f>'LICEAL 2011 2012'!F97</f>
        <v>1</v>
      </c>
      <c r="C96" s="62">
        <f>'LICEAL 2012 2013'!F97</f>
        <v>0.91329479768786126</v>
      </c>
      <c r="D96" s="62">
        <f>'LICEAL 2013 2014'!F97</f>
        <v>0.98816568047337283</v>
      </c>
      <c r="E96" s="62">
        <f>'LICEAL 2014 2015'!F97</f>
        <v>0.99938763012859766</v>
      </c>
      <c r="F96" s="425">
        <f>'LICEAL 2015 2016 '!F97</f>
        <v>0.99747793190416145</v>
      </c>
      <c r="G96" s="69">
        <f>'LICEAL 2016 2017'!F97</f>
        <v>0.99872692552514319</v>
      </c>
      <c r="H96" s="70">
        <v>1</v>
      </c>
    </row>
    <row r="97" spans="1:8" x14ac:dyDescent="0.2">
      <c r="A97" s="92" t="s">
        <v>56</v>
      </c>
      <c r="B97" s="83">
        <f>'LICEAL 2011 2012'!F98</f>
        <v>0.98067632850241548</v>
      </c>
      <c r="C97" s="62">
        <f>'LICEAL 2012 2013'!F98</f>
        <v>0.99099099099099097</v>
      </c>
      <c r="D97" s="62">
        <f>'LICEAL 2013 2014'!F98</f>
        <v>0.96527777777777779</v>
      </c>
      <c r="E97" s="62">
        <f>'LICEAL 2014 2015'!F98</f>
        <v>1</v>
      </c>
      <c r="F97" s="425">
        <f>'LICEAL 2015 2016 '!F98</f>
        <v>1</v>
      </c>
      <c r="G97" s="69">
        <f>'LICEAL 2016 2017'!F98</f>
        <v>0.99180327868852458</v>
      </c>
      <c r="H97" s="70">
        <v>0.99152542372881358</v>
      </c>
    </row>
    <row r="98" spans="1:8" s="90" customFormat="1" x14ac:dyDescent="0.2">
      <c r="A98" s="93" t="s">
        <v>96</v>
      </c>
      <c r="B98" s="88">
        <f>'LICEAL 2011 2012'!F99</f>
        <v>0.99690785405071114</v>
      </c>
      <c r="C98" s="89">
        <f>'LICEAL 2012 2013'!F99</f>
        <v>0.95095073465859981</v>
      </c>
      <c r="D98" s="89">
        <f>'LICEAL 2013 2014'!F99</f>
        <v>0.96362489486963832</v>
      </c>
      <c r="E98" s="89">
        <f>'LICEAL 2014 2015'!F99</f>
        <v>0.96633941093969145</v>
      </c>
      <c r="F98" s="427">
        <f>'LICEAL 2015 2016 '!F99</f>
        <v>0.9015873015873016</v>
      </c>
      <c r="G98" s="429">
        <f>'LICEAL 2016 2017'!F99</f>
        <v>0.97572078907435511</v>
      </c>
      <c r="H98" s="523">
        <v>0.98033282904689867</v>
      </c>
    </row>
    <row r="99" spans="1:8" ht="13.5" thickBot="1" x14ac:dyDescent="0.25">
      <c r="A99" s="95" t="s">
        <v>55</v>
      </c>
      <c r="B99" s="96">
        <f>'LICEAL 2011 2012'!F100</f>
        <v>0.99690785405071114</v>
      </c>
      <c r="C99" s="97">
        <f>'LICEAL 2012 2013'!F100</f>
        <v>0.95095073465859981</v>
      </c>
      <c r="D99" s="97">
        <f>'LICEAL 2013 2014'!F100</f>
        <v>0.96362489486963832</v>
      </c>
      <c r="E99" s="97">
        <f>'LICEAL 2014 2015'!F100</f>
        <v>0.96078431372549022</v>
      </c>
      <c r="F99" s="426">
        <f>'LICEAL 2015 2016 '!F100</f>
        <v>0.89107142857142863</v>
      </c>
      <c r="G99" s="522">
        <f>'LICEAL 2016 2017'!F100</f>
        <v>0.97457627118644063</v>
      </c>
      <c r="H99" s="525">
        <v>0.9910873440285205</v>
      </c>
    </row>
    <row r="100" spans="1:8" x14ac:dyDescent="0.2">
      <c r="A100" s="99" t="s">
        <v>97</v>
      </c>
      <c r="B100" s="87">
        <f>'LICEAL 2011 2012'!F101</f>
        <v>0.99153997057381071</v>
      </c>
      <c r="C100" s="68">
        <f>'LICEAL 2012 2013'!F101</f>
        <v>0.96869316705637831</v>
      </c>
      <c r="D100" s="68">
        <f>'LICEAL 2013 2014'!F101</f>
        <v>0.9760950854700855</v>
      </c>
      <c r="E100" s="68">
        <f>'LICEAL 2014 2015'!F101</f>
        <v>1</v>
      </c>
      <c r="F100" s="424">
        <f>'LICEAL 2015 2016 '!F101</f>
        <v>0.98571428571428577</v>
      </c>
      <c r="G100" s="68">
        <f>'LICEAL 2016 2017'!F101</f>
        <v>0.98550724637681164</v>
      </c>
      <c r="H100" s="521">
        <v>0.92</v>
      </c>
    </row>
    <row r="101" spans="1:8" x14ac:dyDescent="0.2">
      <c r="A101" s="92" t="s">
        <v>55</v>
      </c>
      <c r="B101" s="83">
        <f>'LICEAL 2011 2012'!F102</f>
        <v>0.99091155724362456</v>
      </c>
      <c r="C101" s="62">
        <f>'LICEAL 2012 2013'!F102</f>
        <v>0.96906915669681937</v>
      </c>
      <c r="D101" s="62">
        <f>'LICEAL 2013 2014'!F102</f>
        <v>0.97607866157910184</v>
      </c>
      <c r="E101" s="62">
        <f>'LICEAL 2014 2015'!F102</f>
        <v>0.98895027624309395</v>
      </c>
      <c r="F101" s="425">
        <f>'LICEAL 2015 2016 '!F102</f>
        <v>0.99339933993399343</v>
      </c>
      <c r="G101" s="69">
        <f>'LICEAL 2016 2017'!F102</f>
        <v>0.99328295549958023</v>
      </c>
      <c r="H101" s="70">
        <v>0.99224806201550386</v>
      </c>
    </row>
    <row r="102" spans="1:8" x14ac:dyDescent="0.2">
      <c r="A102" s="92" t="s">
        <v>56</v>
      </c>
      <c r="B102" s="83">
        <f>'LICEAL 2011 2012'!F103</f>
        <v>0.99744897959183676</v>
      </c>
      <c r="C102" s="62">
        <f>'LICEAL 2012 2013'!F103</f>
        <v>0.96563981042654023</v>
      </c>
      <c r="D102" s="62">
        <f>'LICEAL 2013 2014'!F103</f>
        <v>0.97626112759643913</v>
      </c>
      <c r="E102" s="62">
        <f>'LICEAL 2014 2015'!F103</f>
        <v>0.99055793991416308</v>
      </c>
      <c r="F102" s="425">
        <f>'LICEAL 2015 2016 '!F103</f>
        <v>0.99373321396598036</v>
      </c>
      <c r="G102" s="69">
        <f>'LICEAL 2016 2017'!F103</f>
        <v>0.99541284403669728</v>
      </c>
      <c r="H102" s="70">
        <v>0.9915094339622641</v>
      </c>
    </row>
    <row r="103" spans="1:8" s="90" customFormat="1" x14ac:dyDescent="0.2">
      <c r="A103" s="93" t="s">
        <v>98</v>
      </c>
      <c r="B103" s="88">
        <f>'LICEAL 2011 2012'!F104</f>
        <v>0.9967602591792657</v>
      </c>
      <c r="C103" s="89">
        <f>'LICEAL 2012 2013'!F104</f>
        <v>0.95558086560364464</v>
      </c>
      <c r="D103" s="89">
        <f>'LICEAL 2013 2014'!F104</f>
        <v>0.9784130688448075</v>
      </c>
      <c r="E103" s="89">
        <f>'LICEAL 2014 2015'!F104</f>
        <v>0.97058823529411764</v>
      </c>
      <c r="F103" s="427">
        <f>'LICEAL 2015 2016 '!F104</f>
        <v>0.98947368421052628</v>
      </c>
      <c r="G103" s="429">
        <f>'LICEAL 2016 2017'!F104</f>
        <v>0.97029702970297027</v>
      </c>
      <c r="H103" s="523">
        <v>1</v>
      </c>
    </row>
    <row r="104" spans="1:8" x14ac:dyDescent="0.2">
      <c r="A104" s="92" t="s">
        <v>55</v>
      </c>
      <c r="B104" s="83">
        <f>'LICEAL 2011 2012'!F105</f>
        <v>0.9964994165694282</v>
      </c>
      <c r="C104" s="62">
        <f>'LICEAL 2012 2013'!F105</f>
        <v>0.95118898623279102</v>
      </c>
      <c r="D104" s="62">
        <f>'LICEAL 2013 2014'!F105</f>
        <v>0.97674418604651159</v>
      </c>
      <c r="E104" s="62">
        <f>'LICEAL 2014 2015'!F105</f>
        <v>0.98117647058823532</v>
      </c>
      <c r="F104" s="425">
        <f>'LICEAL 2015 2016 '!F105</f>
        <v>0.98364485981308414</v>
      </c>
      <c r="G104" s="69">
        <f>'LICEAL 2016 2017'!F105</f>
        <v>0.97052154195011342</v>
      </c>
      <c r="H104" s="70">
        <v>0.99758454106280192</v>
      </c>
    </row>
    <row r="105" spans="1:8" x14ac:dyDescent="0.2">
      <c r="A105" s="92" t="s">
        <v>56</v>
      </c>
      <c r="B105" s="83">
        <f>'LICEAL 2011 2012'!F106</f>
        <v>1</v>
      </c>
      <c r="C105" s="62">
        <f>'LICEAL 2012 2013'!F106</f>
        <v>1</v>
      </c>
      <c r="D105" s="62">
        <f>'LICEAL 2013 2014'!F106</f>
        <v>1</v>
      </c>
      <c r="E105" s="62">
        <f>'LICEAL 2014 2015'!F106</f>
        <v>0.98840579710144927</v>
      </c>
      <c r="F105" s="425">
        <f>'LICEAL 2015 2016 '!F106</f>
        <v>0.98050139275766013</v>
      </c>
      <c r="G105" s="69">
        <f>'LICEAL 2016 2017'!F106</f>
        <v>0.97771587743732591</v>
      </c>
      <c r="H105" s="70">
        <v>1</v>
      </c>
    </row>
    <row r="106" spans="1:8" s="90" customFormat="1" x14ac:dyDescent="0.2">
      <c r="A106" s="93" t="s">
        <v>99</v>
      </c>
      <c r="B106" s="88">
        <f>'LICEAL 2011 2012'!F107</f>
        <v>0.99867899603698806</v>
      </c>
      <c r="C106" s="89">
        <f>'LICEAL 2012 2013'!F107</f>
        <v>0.99700598802395213</v>
      </c>
      <c r="D106" s="89">
        <f>'LICEAL 2013 2014'!F107</f>
        <v>0.96640000000000004</v>
      </c>
      <c r="E106" s="89">
        <f>'LICEAL 2014 2015'!F107</f>
        <v>0.95</v>
      </c>
      <c r="F106" s="427">
        <f>'LICEAL 2015 2016 '!F107</f>
        <v>1</v>
      </c>
      <c r="G106" s="429">
        <f>'LICEAL 2016 2017'!F107</f>
        <v>0.93902439024390238</v>
      </c>
      <c r="H106" s="523">
        <v>0.98765432098765427</v>
      </c>
    </row>
    <row r="107" spans="1:8" x14ac:dyDescent="0.2">
      <c r="A107" s="92" t="s">
        <v>55</v>
      </c>
      <c r="B107" s="83">
        <f>'LICEAL 2011 2012'!F108</f>
        <v>0.99853372434017595</v>
      </c>
      <c r="C107" s="62">
        <f>'LICEAL 2012 2013'!F108</f>
        <v>1</v>
      </c>
      <c r="D107" s="62">
        <f>'LICEAL 2013 2014'!F108</f>
        <v>0.96488294314381273</v>
      </c>
      <c r="E107" s="62">
        <f>'LICEAL 2014 2015'!F108</f>
        <v>0.97735191637630658</v>
      </c>
      <c r="F107" s="425">
        <f>'LICEAL 2015 2016 '!F108</f>
        <v>0.97392923649906893</v>
      </c>
      <c r="G107" s="69">
        <f>'LICEAL 2016 2017'!F108</f>
        <v>0.97037037037037033</v>
      </c>
      <c r="H107" s="70">
        <v>0.98916967509025266</v>
      </c>
    </row>
    <row r="108" spans="1:8" x14ac:dyDescent="0.2">
      <c r="A108" s="92" t="s">
        <v>56</v>
      </c>
      <c r="B108" s="83">
        <f>'LICEAL 2011 2012'!F109</f>
        <v>1</v>
      </c>
      <c r="C108" s="62">
        <f>'LICEAL 2012 2013'!F109</f>
        <v>0.94871794871794868</v>
      </c>
      <c r="D108" s="62">
        <f>'LICEAL 2013 2014'!F109</f>
        <v>1</v>
      </c>
      <c r="E108" s="62">
        <f>'LICEAL 2014 2015'!F109</f>
        <v>0.97640653357531759</v>
      </c>
      <c r="F108" s="425">
        <f>'LICEAL 2015 2016 '!F109</f>
        <v>0.97348484848484851</v>
      </c>
      <c r="G108" s="69">
        <f>'LICEAL 2016 2017'!F109</f>
        <v>0.97302504816955682</v>
      </c>
      <c r="H108" s="70">
        <v>0.98895027624309395</v>
      </c>
    </row>
    <row r="109" spans="1:8" s="90" customFormat="1" x14ac:dyDescent="0.2">
      <c r="A109" s="93" t="s">
        <v>100</v>
      </c>
      <c r="B109" s="88">
        <f>'LICEAL 2011 2012'!F110</f>
        <v>0.99621498864496594</v>
      </c>
      <c r="C109" s="89">
        <f>'LICEAL 2012 2013'!F110</f>
        <v>0.98771498771498767</v>
      </c>
      <c r="D109" s="89">
        <f>'LICEAL 2013 2014'!F110</f>
        <v>0.96153846153846156</v>
      </c>
      <c r="E109" s="89">
        <f>'LICEAL 2014 2015'!F110</f>
        <v>1</v>
      </c>
      <c r="F109" s="427">
        <f>'LICEAL 2015 2016 '!F110</f>
        <v>1</v>
      </c>
      <c r="G109" s="429">
        <f>'LICEAL 2016 2017'!F110</f>
        <v>0.90476190476190477</v>
      </c>
      <c r="H109" s="523">
        <v>1</v>
      </c>
    </row>
    <row r="110" spans="1:8" x14ac:dyDescent="0.2">
      <c r="A110" s="92" t="s">
        <v>55</v>
      </c>
      <c r="B110" s="83">
        <f>'LICEAL 2011 2012'!F111</f>
        <v>0.99576271186440679</v>
      </c>
      <c r="C110" s="62">
        <f>'LICEAL 2012 2013'!F111</f>
        <v>0.98653846153846159</v>
      </c>
      <c r="D110" s="62">
        <f>'LICEAL 2013 2014'!F111</f>
        <v>0.96309314586994732</v>
      </c>
      <c r="E110" s="62">
        <f>'LICEAL 2014 2015'!F111</f>
        <v>1</v>
      </c>
      <c r="F110" s="425">
        <f>'LICEAL 2015 2016 '!F111</f>
        <v>0.99549295774647883</v>
      </c>
      <c r="G110" s="69">
        <f>'LICEAL 2016 2017'!F111</f>
        <v>0.9978237214363439</v>
      </c>
      <c r="H110" s="70">
        <v>0.99291553133514987</v>
      </c>
    </row>
    <row r="111" spans="1:8" x14ac:dyDescent="0.2">
      <c r="A111" s="92" t="s">
        <v>56</v>
      </c>
      <c r="B111" s="83">
        <f>'LICEAL 2011 2012'!F112</f>
        <v>1</v>
      </c>
      <c r="C111" s="62">
        <f>'LICEAL 2012 2013'!F112</f>
        <v>0.99447513812154698</v>
      </c>
      <c r="D111" s="62">
        <f>'LICEAL 2013 2014'!F112</f>
        <v>0.94545454545454544</v>
      </c>
      <c r="E111" s="62">
        <f>'LICEAL 2014 2015'!F112</f>
        <v>1</v>
      </c>
      <c r="F111" s="425">
        <f>'LICEAL 2015 2016 '!F112</f>
        <v>0.99630769230769234</v>
      </c>
      <c r="G111" s="69">
        <f>'LICEAL 2016 2017'!F112</f>
        <v>0.99764705882352944</v>
      </c>
      <c r="H111" s="70">
        <v>0.99244186046511629</v>
      </c>
    </row>
    <row r="112" spans="1:8" s="90" customFormat="1" x14ac:dyDescent="0.2">
      <c r="A112" s="93" t="s">
        <v>101</v>
      </c>
      <c r="B112" s="88">
        <f>'LICEAL 2011 2012'!F113</f>
        <v>1</v>
      </c>
      <c r="C112" s="89">
        <f>'LICEAL 2012 2013'!F113</f>
        <v>0.99113082039911304</v>
      </c>
      <c r="D112" s="89">
        <f>'LICEAL 2013 2014'!F113</f>
        <v>0.96645702306079662</v>
      </c>
      <c r="E112" s="89">
        <f>'LICEAL 2014 2015'!F113</f>
        <v>1</v>
      </c>
      <c r="F112" s="427">
        <f>'LICEAL 2015 2016 '!F113</f>
        <v>0.98666666666666669</v>
      </c>
      <c r="G112" s="429">
        <f>'LICEAL 2016 2017'!F113</f>
        <v>1</v>
      </c>
      <c r="H112" s="523">
        <v>1</v>
      </c>
    </row>
    <row r="113" spans="1:8" x14ac:dyDescent="0.2">
      <c r="A113" s="92" t="s">
        <v>55</v>
      </c>
      <c r="B113" s="83">
        <f>'LICEAL 2011 2012'!F114</f>
        <v>1</v>
      </c>
      <c r="C113" s="62">
        <f>'LICEAL 2012 2013'!F114</f>
        <v>0.99449035812672182</v>
      </c>
      <c r="D113" s="62">
        <f>'LICEAL 2013 2014'!F114</f>
        <v>0.95844155844155843</v>
      </c>
      <c r="E113" s="62">
        <f>'LICEAL 2014 2015'!F114</f>
        <v>0.96138996138996136</v>
      </c>
      <c r="F113" s="425">
        <f>'LICEAL 2015 2016 '!F114</f>
        <v>0.98181818181818181</v>
      </c>
      <c r="G113" s="69">
        <f>'LICEAL 2016 2017'!F114</f>
        <v>0.9892037786774629</v>
      </c>
      <c r="H113" s="70">
        <v>0.99589041095890407</v>
      </c>
    </row>
    <row r="114" spans="1:8" x14ac:dyDescent="0.2">
      <c r="A114" s="92" t="s">
        <v>56</v>
      </c>
      <c r="B114" s="83">
        <f>'LICEAL 2011 2012'!F115</f>
        <v>1</v>
      </c>
      <c r="C114" s="62">
        <f>'LICEAL 2012 2013'!F115</f>
        <v>0.97727272727272729</v>
      </c>
      <c r="D114" s="62">
        <f>'LICEAL 2013 2014'!F115</f>
        <v>1</v>
      </c>
      <c r="E114" s="62">
        <f>'LICEAL 2014 2015'!F115</f>
        <v>0.97289586305278175</v>
      </c>
      <c r="F114" s="425">
        <f>'LICEAL 2015 2016 '!F115</f>
        <v>0.98140200286123036</v>
      </c>
      <c r="G114" s="69">
        <f>'LICEAL 2016 2017'!F115</f>
        <v>0.98820058997050142</v>
      </c>
      <c r="H114" s="70">
        <v>0.99548192771084343</v>
      </c>
    </row>
    <row r="115" spans="1:8" s="90" customFormat="1" x14ac:dyDescent="0.2">
      <c r="A115" s="93" t="s">
        <v>102</v>
      </c>
      <c r="B115" s="88">
        <f>'LICEAL 2011 2012'!F116</f>
        <v>0.98053892215568861</v>
      </c>
      <c r="C115" s="89">
        <f>'LICEAL 2012 2013'!F116</f>
        <v>0.9350237717908082</v>
      </c>
      <c r="D115" s="89">
        <f>'LICEAL 2013 2014'!F116</f>
        <v>0.95673076923076927</v>
      </c>
      <c r="E115" s="89">
        <f>'LICEAL 2014 2015'!F116</f>
        <v>0.85526315789473684</v>
      </c>
      <c r="F115" s="427">
        <f>'LICEAL 2015 2016 '!F116</f>
        <v>0.9859154929577465</v>
      </c>
      <c r="G115" s="429">
        <f>'LICEAL 2016 2017'!F116</f>
        <v>1</v>
      </c>
      <c r="H115" s="523">
        <v>1</v>
      </c>
    </row>
    <row r="116" spans="1:8" x14ac:dyDescent="0.2">
      <c r="A116" s="92" t="s">
        <v>55</v>
      </c>
      <c r="B116" s="83">
        <f>'LICEAL 2011 2012'!F117</f>
        <v>0.9821428571428571</v>
      </c>
      <c r="C116" s="62">
        <f>'LICEAL 2012 2013'!F117</f>
        <v>0.93208828522920206</v>
      </c>
      <c r="D116" s="62">
        <f>'LICEAL 2013 2014'!F117</f>
        <v>0.95608108108108103</v>
      </c>
      <c r="E116" s="62">
        <f>'LICEAL 2014 2015'!F117</f>
        <v>0.94590387234870599</v>
      </c>
      <c r="F116" s="425">
        <f>'LICEAL 2015 2016 '!F117</f>
        <v>0.9796158369266954</v>
      </c>
      <c r="G116" s="69">
        <f>'LICEAL 2016 2017'!F117</f>
        <v>0.97684458398744112</v>
      </c>
      <c r="H116" s="70">
        <v>0.99288321167883209</v>
      </c>
    </row>
    <row r="117" spans="1:8" x14ac:dyDescent="0.2">
      <c r="A117" s="92" t="s">
        <v>56</v>
      </c>
      <c r="B117" s="83">
        <f>'LICEAL 2011 2012'!F118</f>
        <v>0.96153846153846156</v>
      </c>
      <c r="C117" s="62">
        <f>'LICEAL 2012 2013'!F118</f>
        <v>0.97619047619047616</v>
      </c>
      <c r="D117" s="62">
        <f>'LICEAL 2013 2014'!F118</f>
        <v>0.96875</v>
      </c>
      <c r="E117" s="62">
        <f>'LICEAL 2014 2015'!F118</f>
        <v>0.95226286422814632</v>
      </c>
      <c r="F117" s="425">
        <f>'LICEAL 2015 2016 '!F118</f>
        <v>0.98037595538111966</v>
      </c>
      <c r="G117" s="69">
        <f>'LICEAL 2016 2017'!F118</f>
        <v>0.97866169463434849</v>
      </c>
      <c r="H117" s="70">
        <v>0.99558541266794631</v>
      </c>
    </row>
    <row r="118" spans="1:8" s="90" customFormat="1" x14ac:dyDescent="0.2">
      <c r="A118" s="93" t="s">
        <v>103</v>
      </c>
      <c r="B118" s="88">
        <f>'LICEAL 2011 2012'!F119</f>
        <v>0.9972067039106145</v>
      </c>
      <c r="C118" s="89">
        <f>'LICEAL 2012 2013'!F119</f>
        <v>0.97470238095238093</v>
      </c>
      <c r="D118" s="89">
        <f>'LICEAL 2013 2014'!F119</f>
        <v>0.99639917695473246</v>
      </c>
      <c r="E118" s="89">
        <f>'LICEAL 2014 2015'!F119</f>
        <v>0.84333333333333338</v>
      </c>
      <c r="F118" s="427">
        <f>'LICEAL 2015 2016 '!F119</f>
        <v>0.96551724137931039</v>
      </c>
      <c r="G118" s="429">
        <f>'LICEAL 2016 2017'!F119</f>
        <v>0.94423791821561343</v>
      </c>
      <c r="H118" s="523">
        <v>0.94074074074074077</v>
      </c>
    </row>
    <row r="119" spans="1:8" x14ac:dyDescent="0.2">
      <c r="A119" s="92" t="s">
        <v>55</v>
      </c>
      <c r="B119" s="83">
        <f>'LICEAL 2011 2012'!F120</f>
        <v>0.99684044233807267</v>
      </c>
      <c r="C119" s="62">
        <f>'LICEAL 2012 2013'!F120</f>
        <v>0.98408186469584991</v>
      </c>
      <c r="D119" s="62">
        <f>'LICEAL 2013 2014'!F120</f>
        <v>0.99596076168493941</v>
      </c>
      <c r="E119" s="62">
        <f>'LICEAL 2014 2015'!F120</f>
        <v>0.95565977403538693</v>
      </c>
      <c r="F119" s="425">
        <f>'LICEAL 2015 2016 '!F120</f>
        <v>0.98059287694604391</v>
      </c>
      <c r="G119" s="69">
        <f>'LICEAL 2016 2017'!F120</f>
        <v>0.97905982905982902</v>
      </c>
      <c r="H119" s="70">
        <v>0.99623389494549064</v>
      </c>
    </row>
    <row r="120" spans="1:8" x14ac:dyDescent="0.2">
      <c r="A120" s="92" t="s">
        <v>56</v>
      </c>
      <c r="B120" s="83">
        <f>'LICEAL 2011 2012'!F121</f>
        <v>1</v>
      </c>
      <c r="C120" s="62">
        <f>'LICEAL 2012 2013'!F121</f>
        <v>0.91050583657587547</v>
      </c>
      <c r="D120" s="62">
        <f>'LICEAL 2013 2014'!F121</f>
        <v>1</v>
      </c>
      <c r="E120" s="62">
        <f>'LICEAL 2014 2015'!F121</f>
        <v>0.95565977403538693</v>
      </c>
      <c r="F120" s="425">
        <f>'LICEAL 2015 2016 '!F121</f>
        <v>0.98059287694604391</v>
      </c>
      <c r="G120" s="69">
        <f>'LICEAL 2016 2017'!F121</f>
        <v>0.97905982905982902</v>
      </c>
      <c r="H120" s="70">
        <v>0.99623389494549064</v>
      </c>
    </row>
    <row r="121" spans="1:8" s="90" customFormat="1" x14ac:dyDescent="0.2">
      <c r="A121" s="93" t="s">
        <v>104</v>
      </c>
      <c r="B121" s="88">
        <f>'LICEAL 2011 2012'!F122</f>
        <v>0.96053997923156798</v>
      </c>
      <c r="C121" s="89">
        <f>'LICEAL 2012 2013'!F122</f>
        <v>0.94764397905759157</v>
      </c>
      <c r="D121" s="89">
        <f>'LICEAL 2013 2014'!F122</f>
        <v>0.97313084112149528</v>
      </c>
      <c r="E121" s="89">
        <f>'LICEAL 2014 2015'!F122</f>
        <v>0.84375</v>
      </c>
      <c r="F121" s="427">
        <f>'LICEAL 2015 2016 '!F122</f>
        <v>0.96852300242130751</v>
      </c>
      <c r="G121" s="429">
        <f>'LICEAL 2016 2017'!F122</f>
        <v>0.95192307692307687</v>
      </c>
      <c r="H121" s="523">
        <v>0.95402298850574707</v>
      </c>
    </row>
    <row r="122" spans="1:8" x14ac:dyDescent="0.2">
      <c r="A122" s="92" t="s">
        <v>55</v>
      </c>
      <c r="B122" s="83">
        <f>'LICEAL 2011 2012'!F123</f>
        <v>0.9572072072072072</v>
      </c>
      <c r="C122" s="62">
        <f>'LICEAL 2012 2013'!F123</f>
        <v>0.94292237442922378</v>
      </c>
      <c r="D122" s="62">
        <f>'LICEAL 2013 2014'!F123</f>
        <v>0.98198198198198194</v>
      </c>
      <c r="E122" s="62">
        <f>'LICEAL 2014 2015'!F123</f>
        <v>0.84459459459459463</v>
      </c>
      <c r="F122" s="425">
        <f>'LICEAL 2015 2016 '!F123</f>
        <v>0.97368421052631582</v>
      </c>
      <c r="G122" s="69">
        <f>'LICEAL 2016 2017'!F123</f>
        <v>0.96598639455782309</v>
      </c>
      <c r="H122" s="70">
        <v>0.97575757575757571</v>
      </c>
    </row>
    <row r="123" spans="1:8" ht="13.5" thickBot="1" x14ac:dyDescent="0.25">
      <c r="A123" s="94" t="s">
        <v>56</v>
      </c>
      <c r="B123" s="84">
        <f>'LICEAL 2011 2012'!F124</f>
        <v>1</v>
      </c>
      <c r="C123" s="85">
        <f>'LICEAL 2012 2013'!F124</f>
        <v>1</v>
      </c>
      <c r="D123" s="85">
        <f>'LICEAL 2013 2014'!F124</f>
        <v>0.88607594936708856</v>
      </c>
      <c r="E123" s="85">
        <f>'LICEAL 2014 2015'!F124</f>
        <v>0.84333333333333338</v>
      </c>
      <c r="F123" s="428">
        <f>'LICEAL 2015 2016 '!F124</f>
        <v>0.96551724137931039</v>
      </c>
      <c r="G123" s="71">
        <f>'LICEAL 2016 2017'!F124</f>
        <v>0.94423791821561343</v>
      </c>
      <c r="H123" s="72">
        <v>0.94074074074074077</v>
      </c>
    </row>
    <row r="124" spans="1:8" x14ac:dyDescent="0.2">
      <c r="A124" s="98" t="s">
        <v>105</v>
      </c>
      <c r="B124" s="83">
        <f>'LICEAL 2011 2012'!F125</f>
        <v>0.99869621903520212</v>
      </c>
      <c r="C124" s="62">
        <f>'LICEAL 2012 2013'!F125</f>
        <v>0.98152075128748861</v>
      </c>
      <c r="D124" s="62">
        <f>'LICEAL 2013 2014'!F125</f>
        <v>0.97387496224705528</v>
      </c>
      <c r="E124" s="62">
        <f>'LICEAL 2014 2015'!F125</f>
        <v>0.99024918743228607</v>
      </c>
      <c r="F124" s="425">
        <f>'LICEAL 2015 2016 '!F125</f>
        <v>0.99274676758120461</v>
      </c>
      <c r="G124" s="62">
        <f>'LICEAL 2016 2017'!F125</f>
        <v>0.99770378874856491</v>
      </c>
      <c r="H124" s="524">
        <v>0.99462014998369741</v>
      </c>
    </row>
    <row r="125" spans="1:8" x14ac:dyDescent="0.2">
      <c r="A125" s="92" t="s">
        <v>55</v>
      </c>
      <c r="B125" s="83">
        <f>'LICEAL 2011 2012'!F126</f>
        <v>0.99887314874436572</v>
      </c>
      <c r="C125" s="62">
        <f>'LICEAL 2012 2013'!F126</f>
        <v>0.98137271354254074</v>
      </c>
      <c r="D125" s="62">
        <f>'LICEAL 2013 2014'!F126</f>
        <v>0.97122914538644878</v>
      </c>
      <c r="E125" s="62">
        <f>'LICEAL 2014 2015'!F126</f>
        <v>0.98940236275191107</v>
      </c>
      <c r="F125" s="425">
        <f>'LICEAL 2015 2016 '!F126</f>
        <v>0.99223575083818594</v>
      </c>
      <c r="G125" s="69">
        <f>'LICEAL 2016 2017'!F126</f>
        <v>0.99781341107871724</v>
      </c>
      <c r="H125" s="70">
        <v>0.99460140363505489</v>
      </c>
    </row>
    <row r="126" spans="1:8" x14ac:dyDescent="0.2">
      <c r="A126" s="92" t="s">
        <v>56</v>
      </c>
      <c r="B126" s="83">
        <f>'LICEAL 2011 2012'!F127</f>
        <v>0.99710564399421131</v>
      </c>
      <c r="C126" s="62">
        <f>'LICEAL 2012 2013'!F127</f>
        <v>0.98289269051321926</v>
      </c>
      <c r="D126" s="62">
        <f>'LICEAL 2013 2014'!F127</f>
        <v>0.99465240641711228</v>
      </c>
      <c r="E126" s="62">
        <f>'LICEAL 2014 2015'!F127</f>
        <v>0.99716312056737588</v>
      </c>
      <c r="F126" s="425">
        <f>'LICEAL 2015 2016 '!F127</f>
        <v>0.99703703703703705</v>
      </c>
      <c r="G126" s="69">
        <f>'LICEAL 2016 2017'!F127</f>
        <v>0.99671592775041051</v>
      </c>
      <c r="H126" s="70">
        <v>0.99480069324090126</v>
      </c>
    </row>
    <row r="127" spans="1:8" s="90" customFormat="1" x14ac:dyDescent="0.2">
      <c r="A127" s="93" t="s">
        <v>106</v>
      </c>
      <c r="B127" s="88">
        <f>'LICEAL 2011 2012'!F128</f>
        <v>0.99906498363721363</v>
      </c>
      <c r="C127" s="89">
        <f>'LICEAL 2012 2013'!F128</f>
        <v>1</v>
      </c>
      <c r="D127" s="89">
        <f>'LICEAL 2013 2014'!F128</f>
        <v>0.99948691636736786</v>
      </c>
      <c r="E127" s="89">
        <f>'LICEAL 2014 2015'!F128</f>
        <v>0.9969293756397134</v>
      </c>
      <c r="F127" s="427">
        <f>'LICEAL 2015 2016 '!F128</f>
        <v>0.99147869674185463</v>
      </c>
      <c r="G127" s="429">
        <f>'LICEAL 2016 2017'!F128</f>
        <v>0.99844559585492232</v>
      </c>
      <c r="H127" s="523">
        <v>1</v>
      </c>
    </row>
    <row r="128" spans="1:8" x14ac:dyDescent="0.2">
      <c r="A128" s="92" t="s">
        <v>55</v>
      </c>
      <c r="B128" s="83">
        <f>'LICEAL 2011 2012'!F129</f>
        <v>1</v>
      </c>
      <c r="C128" s="62">
        <f>'LICEAL 2012 2013'!F129</f>
        <v>1</v>
      </c>
      <c r="D128" s="62">
        <f>'LICEAL 2013 2014'!F129</f>
        <v>0.99941995359628766</v>
      </c>
      <c r="E128" s="62">
        <f>'LICEAL 2014 2015'!F129</f>
        <v>0.99658119658119659</v>
      </c>
      <c r="F128" s="425">
        <f>'LICEAL 2015 2016 '!F129</f>
        <v>0.99104644655847784</v>
      </c>
      <c r="G128" s="69">
        <f>'LICEAL 2016 2017'!F129</f>
        <v>0.99828473413379071</v>
      </c>
      <c r="H128" s="70">
        <v>1</v>
      </c>
    </row>
    <row r="129" spans="1:8" x14ac:dyDescent="0.2">
      <c r="A129" s="92" t="s">
        <v>56</v>
      </c>
      <c r="B129" s="83">
        <f>'LICEAL 2011 2012'!F130</f>
        <v>0.99215686274509807</v>
      </c>
      <c r="C129" s="62">
        <f>'LICEAL 2012 2013'!F130</f>
        <v>1</v>
      </c>
      <c r="D129" s="62">
        <f>'LICEAL 2013 2014'!F130</f>
        <v>1</v>
      </c>
      <c r="E129" s="62">
        <f>'LICEAL 2014 2015'!F130</f>
        <v>1</v>
      </c>
      <c r="F129" s="425">
        <f>'LICEAL 2015 2016 '!F130</f>
        <v>0.99519230769230771</v>
      </c>
      <c r="G129" s="69">
        <f>'LICEAL 2016 2017'!F130</f>
        <v>1</v>
      </c>
      <c r="H129" s="70">
        <v>1</v>
      </c>
    </row>
    <row r="130" spans="1:8" s="90" customFormat="1" x14ac:dyDescent="0.2">
      <c r="A130" s="93" t="s">
        <v>107</v>
      </c>
      <c r="B130" s="88">
        <f>'LICEAL 2011 2012'!F131</f>
        <v>1</v>
      </c>
      <c r="C130" s="89">
        <f>'LICEAL 2012 2013'!F131</f>
        <v>0.97727272727272729</v>
      </c>
      <c r="D130" s="89">
        <f>'LICEAL 2013 2014'!F131</f>
        <v>0.97518952446588558</v>
      </c>
      <c r="E130" s="89">
        <f>'LICEAL 2014 2015'!F131</f>
        <v>0.97933000712758378</v>
      </c>
      <c r="F130" s="427">
        <f>'LICEAL 2015 2016 '!F131</f>
        <v>0.99554896142433236</v>
      </c>
      <c r="G130" s="429">
        <f>'LICEAL 2016 2017'!F131</f>
        <v>0.99774943735933985</v>
      </c>
      <c r="H130" s="523">
        <v>0.9968429360694554</v>
      </c>
    </row>
    <row r="131" spans="1:8" x14ac:dyDescent="0.2">
      <c r="A131" s="92" t="s">
        <v>55</v>
      </c>
      <c r="B131" s="83">
        <f>'LICEAL 2011 2012'!F132</f>
        <v>1</v>
      </c>
      <c r="C131" s="62">
        <f>'LICEAL 2012 2013'!F132</f>
        <v>0.97448559670781898</v>
      </c>
      <c r="D131" s="62">
        <f>'LICEAL 2013 2014'!F132</f>
        <v>0.97261410788381741</v>
      </c>
      <c r="E131" s="62">
        <f>'LICEAL 2014 2015'!F132</f>
        <v>0.97542372881355932</v>
      </c>
      <c r="F131" s="425">
        <f>'LICEAL 2015 2016 '!F132</f>
        <v>0.99477806788511747</v>
      </c>
      <c r="G131" s="69">
        <f>'LICEAL 2016 2017'!F132</f>
        <v>0.99911426040744022</v>
      </c>
      <c r="H131" s="70">
        <v>0.99814471243042668</v>
      </c>
    </row>
    <row r="132" spans="1:8" x14ac:dyDescent="0.2">
      <c r="A132" s="92" t="s">
        <v>56</v>
      </c>
      <c r="B132" s="83">
        <f>'LICEAL 2011 2012'!F133</f>
        <v>1</v>
      </c>
      <c r="C132" s="62">
        <f>'LICEAL 2012 2013'!F133</f>
        <v>1</v>
      </c>
      <c r="D132" s="62">
        <f>'LICEAL 2013 2014'!F133</f>
        <v>0.98780487804878048</v>
      </c>
      <c r="E132" s="62">
        <f>'LICEAL 2014 2015'!F133</f>
        <v>1</v>
      </c>
      <c r="F132" s="425">
        <f>'LICEAL 2015 2016 '!F133</f>
        <v>1</v>
      </c>
      <c r="G132" s="69">
        <f>'LICEAL 2016 2017'!F133</f>
        <v>0.99019607843137258</v>
      </c>
      <c r="H132" s="70">
        <v>0.98941798941798942</v>
      </c>
    </row>
    <row r="133" spans="1:8" s="90" customFormat="1" x14ac:dyDescent="0.2">
      <c r="A133" s="93" t="s">
        <v>108</v>
      </c>
      <c r="B133" s="88">
        <f>'LICEAL 2011 2012'!F134</f>
        <v>0.99776536312849162</v>
      </c>
      <c r="C133" s="89">
        <f>'LICEAL 2012 2013'!F134</f>
        <v>0.98457888493475687</v>
      </c>
      <c r="D133" s="89">
        <f>'LICEAL 2013 2014'!F134</f>
        <v>0.90582403965303593</v>
      </c>
      <c r="E133" s="89">
        <f>'LICEAL 2014 2015'!F134</f>
        <v>0.99493029150823831</v>
      </c>
      <c r="F133" s="427">
        <f>'LICEAL 2015 2016 '!F134</f>
        <v>0.99348109517601046</v>
      </c>
      <c r="G133" s="429">
        <f>'LICEAL 2016 2017'!F134</f>
        <v>0.98954248366013076</v>
      </c>
      <c r="H133" s="523">
        <v>0.97893432465923169</v>
      </c>
    </row>
    <row r="134" spans="1:8" x14ac:dyDescent="0.2">
      <c r="A134" s="92" t="s">
        <v>55</v>
      </c>
      <c r="B134" s="83">
        <f>'LICEAL 2011 2012'!F135</f>
        <v>0.99743918053777214</v>
      </c>
      <c r="C134" s="62">
        <f>'LICEAL 2012 2013'!F135</f>
        <v>0.98233695652173914</v>
      </c>
      <c r="D134" s="62">
        <f>'LICEAL 2013 2014'!F135</f>
        <v>0.89142857142857146</v>
      </c>
      <c r="E134" s="62">
        <f>'LICEAL 2014 2015'!F135</f>
        <v>0.99416058394160589</v>
      </c>
      <c r="F134" s="425">
        <f>'LICEAL 2015 2016 '!F135</f>
        <v>0.99262536873156337</v>
      </c>
      <c r="G134" s="69">
        <f>'LICEAL 2016 2017'!F135</f>
        <v>0.98820058997050142</v>
      </c>
      <c r="H134" s="70">
        <v>0.97629009762900976</v>
      </c>
    </row>
    <row r="135" spans="1:8" x14ac:dyDescent="0.2">
      <c r="A135" s="92" t="s">
        <v>56</v>
      </c>
      <c r="B135" s="83">
        <f>'LICEAL 2011 2012'!F136</f>
        <v>1</v>
      </c>
      <c r="C135" s="62">
        <f>'LICEAL 2012 2013'!F136</f>
        <v>1</v>
      </c>
      <c r="D135" s="62">
        <f>'LICEAL 2013 2014'!F136</f>
        <v>1</v>
      </c>
      <c r="E135" s="62">
        <f>'LICEAL 2014 2015'!F136</f>
        <v>1</v>
      </c>
      <c r="F135" s="425">
        <f>'LICEAL 2015 2016 '!F136</f>
        <v>1</v>
      </c>
      <c r="G135" s="69">
        <f>'LICEAL 2016 2017'!F136</f>
        <v>1</v>
      </c>
      <c r="H135" s="70">
        <v>1</v>
      </c>
    </row>
    <row r="136" spans="1:8" s="90" customFormat="1" x14ac:dyDescent="0.2">
      <c r="A136" s="93" t="s">
        <v>109</v>
      </c>
      <c r="B136" s="88">
        <f>'LICEAL 2011 2012'!F137</f>
        <v>0.99615088529638185</v>
      </c>
      <c r="C136" s="89">
        <f>'LICEAL 2012 2013'!F137</f>
        <v>0.9885057471264368</v>
      </c>
      <c r="D136" s="89">
        <f>'LICEAL 2013 2014'!F137</f>
        <v>0.95641447368421051</v>
      </c>
      <c r="E136" s="89">
        <f>'LICEAL 2014 2015'!F137</f>
        <v>0.9785138764547896</v>
      </c>
      <c r="F136" s="427">
        <f>'LICEAL 2015 2016 '!F137</f>
        <v>0.9870250231696015</v>
      </c>
      <c r="G136" s="429">
        <f>'LICEAL 2016 2017'!F137</f>
        <v>1</v>
      </c>
      <c r="H136" s="523">
        <v>0.989247311827957</v>
      </c>
    </row>
    <row r="137" spans="1:8" x14ac:dyDescent="0.2">
      <c r="A137" s="92" t="s">
        <v>55</v>
      </c>
      <c r="B137" s="83">
        <f>'LICEAL 2011 2012'!F138</f>
        <v>0.99590834697217678</v>
      </c>
      <c r="C137" s="62">
        <f>'LICEAL 2012 2013'!F138</f>
        <v>0.98937112488928258</v>
      </c>
      <c r="D137" s="62">
        <f>'LICEAL 2013 2014'!F138</f>
        <v>0.9532374100719424</v>
      </c>
      <c r="E137" s="62">
        <f>'LICEAL 2014 2015'!F138</f>
        <v>0.97832512315270936</v>
      </c>
      <c r="F137" s="425">
        <f>'LICEAL 2015 2016 '!F138</f>
        <v>0.98657024793388426</v>
      </c>
      <c r="G137" s="69">
        <f>'LICEAL 2016 2017'!F138</f>
        <v>1</v>
      </c>
      <c r="H137" s="70">
        <v>0.9889001009081736</v>
      </c>
    </row>
    <row r="138" spans="1:8" x14ac:dyDescent="0.2">
      <c r="A138" s="92" t="s">
        <v>56</v>
      </c>
      <c r="B138" s="83">
        <f>'LICEAL 2011 2012'!F139</f>
        <v>1</v>
      </c>
      <c r="C138" s="62">
        <f>'LICEAL 2012 2013'!F139</f>
        <v>0.97752808988764039</v>
      </c>
      <c r="D138" s="62">
        <f>'LICEAL 2013 2014'!F139</f>
        <v>0.99038461538461542</v>
      </c>
      <c r="E138" s="62">
        <f>'LICEAL 2014 2015'!F139</f>
        <v>0.98039215686274506</v>
      </c>
      <c r="F138" s="425">
        <f>'LICEAL 2015 2016 '!F139</f>
        <v>0.99099099099099097</v>
      </c>
      <c r="G138" s="69">
        <f>'LICEAL 2016 2017'!F139</f>
        <v>1</v>
      </c>
      <c r="H138" s="70">
        <v>0.99199999999999999</v>
      </c>
    </row>
    <row r="139" spans="1:8" s="90" customFormat="1" x14ac:dyDescent="0.2">
      <c r="A139" s="93" t="s">
        <v>110</v>
      </c>
      <c r="B139" s="88">
        <f>'LICEAL 2011 2012'!F140</f>
        <v>1</v>
      </c>
      <c r="C139" s="89">
        <f>'LICEAL 2012 2013'!F140</f>
        <v>0.94439617723718505</v>
      </c>
      <c r="D139" s="89">
        <f>'LICEAL 2013 2014'!F140</f>
        <v>0.994161801501251</v>
      </c>
      <c r="E139" s="89">
        <f>'LICEAL 2014 2015'!F140</f>
        <v>1</v>
      </c>
      <c r="F139" s="427">
        <f>'LICEAL 2015 2016 '!F140</f>
        <v>0.99653078924544669</v>
      </c>
      <c r="G139" s="429">
        <f>'LICEAL 2016 2017'!F140</f>
        <v>1</v>
      </c>
      <c r="H139" s="523">
        <v>1</v>
      </c>
    </row>
    <row r="140" spans="1:8" x14ac:dyDescent="0.2">
      <c r="A140" s="92" t="s">
        <v>55</v>
      </c>
      <c r="B140" s="83">
        <f>'LICEAL 2011 2012'!F141</f>
        <v>1</v>
      </c>
      <c r="C140" s="62">
        <f>'LICEAL 2012 2013'!F141</f>
        <v>0.94878957169459965</v>
      </c>
      <c r="D140" s="62">
        <f>'LICEAL 2013 2014'!F141</f>
        <v>0.99382171226831417</v>
      </c>
      <c r="E140" s="62">
        <f>'LICEAL 2014 2015'!F141</f>
        <v>1</v>
      </c>
      <c r="F140" s="425">
        <f>'LICEAL 2015 2016 '!F141</f>
        <v>0.99631336405529958</v>
      </c>
      <c r="G140" s="69">
        <f>'LICEAL 2016 2017'!F141</f>
        <v>1</v>
      </c>
      <c r="H140" s="70">
        <v>1</v>
      </c>
    </row>
    <row r="141" spans="1:8" ht="13.5" thickBot="1" x14ac:dyDescent="0.25">
      <c r="A141" s="95" t="s">
        <v>56</v>
      </c>
      <c r="B141" s="96">
        <f>'LICEAL 2011 2012'!F142</f>
        <v>1</v>
      </c>
      <c r="C141" s="97">
        <f>'LICEAL 2012 2013'!F142</f>
        <v>0.88311688311688308</v>
      </c>
      <c r="D141" s="97">
        <f>'LICEAL 2013 2014'!F142</f>
        <v>1</v>
      </c>
      <c r="E141" s="97">
        <f>'LICEAL 2014 2015'!F142</f>
        <v>1</v>
      </c>
      <c r="F141" s="426">
        <f>'LICEAL 2015 2016 '!F142</f>
        <v>1</v>
      </c>
      <c r="G141" s="522">
        <f>'LICEAL 2016 2017'!F142</f>
        <v>1</v>
      </c>
      <c r="H141" s="525">
        <v>1</v>
      </c>
    </row>
    <row r="142" spans="1:8" x14ac:dyDescent="0.2">
      <c r="A142" s="99" t="s">
        <v>111</v>
      </c>
      <c r="B142" s="87">
        <f>'LICEAL 2011 2012'!F143</f>
        <v>0.9802816901408451</v>
      </c>
      <c r="C142" s="68">
        <f>'LICEAL 2012 2013'!F143</f>
        <v>0.9622980251346499</v>
      </c>
      <c r="D142" s="68">
        <f>'LICEAL 2013 2014'!F143</f>
        <v>0.97667419112114373</v>
      </c>
      <c r="E142" s="68">
        <f>'LICEAL 2014 2015'!F143</f>
        <v>0.98405164230112019</v>
      </c>
      <c r="F142" s="424">
        <f>'LICEAL 2015 2016 '!F143</f>
        <v>0.98086956521739133</v>
      </c>
      <c r="G142" s="68">
        <f>'LICEAL 2016 2017'!F143</f>
        <v>0.98279816513761464</v>
      </c>
      <c r="H142" s="521">
        <v>0.98708942471995442</v>
      </c>
    </row>
    <row r="143" spans="1:8" x14ac:dyDescent="0.2">
      <c r="A143" s="92" t="s">
        <v>55</v>
      </c>
      <c r="B143" s="83">
        <f>'LICEAL 2011 2012'!F144</f>
        <v>0.97948144002984516</v>
      </c>
      <c r="C143" s="62">
        <f>'LICEAL 2012 2013'!F144</f>
        <v>0.96164122137404584</v>
      </c>
      <c r="D143" s="62">
        <f>'LICEAL 2013 2014'!F144</f>
        <v>0.97652208515718264</v>
      </c>
      <c r="E143" s="62">
        <f>'LICEAL 2014 2015'!F144</f>
        <v>0.98347107438016534</v>
      </c>
      <c r="F143" s="425">
        <f>'LICEAL 2015 2016 '!F144</f>
        <v>0.98078102637497444</v>
      </c>
      <c r="G143" s="69">
        <f>'LICEAL 2016 2017'!F144</f>
        <v>0.98378926038500503</v>
      </c>
      <c r="H143" s="70">
        <v>0.98729582577132491</v>
      </c>
    </row>
    <row r="144" spans="1:8" x14ac:dyDescent="0.2">
      <c r="A144" s="92" t="s">
        <v>56</v>
      </c>
      <c r="B144" s="83">
        <f>'LICEAL 2011 2012'!F145</f>
        <v>0.99373040752351094</v>
      </c>
      <c r="C144" s="62">
        <f>'LICEAL 2012 2013'!F145</f>
        <v>0.97272727272727277</v>
      </c>
      <c r="D144" s="62">
        <f>'LICEAL 2013 2014'!F145</f>
        <v>0.97931034482758617</v>
      </c>
      <c r="E144" s="62">
        <f>'LICEAL 2014 2015'!F145</f>
        <v>0.99346405228758172</v>
      </c>
      <c r="F144" s="425">
        <f>'LICEAL 2015 2016 '!F145</f>
        <v>0.98239436619718312</v>
      </c>
      <c r="G144" s="69">
        <f>'LICEAL 2016 2017'!F145</f>
        <v>0.96632996632996637</v>
      </c>
      <c r="H144" s="70">
        <v>0.98376623376623373</v>
      </c>
    </row>
    <row r="145" spans="1:8" s="90" customFormat="1" x14ac:dyDescent="0.2">
      <c r="A145" s="93" t="s">
        <v>112</v>
      </c>
      <c r="B145" s="88">
        <f>'LICEAL 2011 2012'!F146</f>
        <v>0.94722474977252047</v>
      </c>
      <c r="C145" s="89">
        <f>'LICEAL 2012 2013'!F146</f>
        <v>0.97913043478260875</v>
      </c>
      <c r="D145" s="89">
        <f>'LICEAL 2013 2014'!F146</f>
        <v>0.99437675726335517</v>
      </c>
      <c r="E145" s="89">
        <f>'LICEAL 2014 2015'!F146</f>
        <v>0.98477640342530925</v>
      </c>
      <c r="F145" s="427">
        <f>'LICEAL 2015 2016 '!F146</f>
        <v>0.97123015873015872</v>
      </c>
      <c r="G145" s="429">
        <f>'LICEAL 2016 2017'!F146</f>
        <v>0.97904761904761906</v>
      </c>
      <c r="H145" s="523">
        <v>0.99217221135029354</v>
      </c>
    </row>
    <row r="146" spans="1:8" x14ac:dyDescent="0.2">
      <c r="A146" s="92" t="s">
        <v>55</v>
      </c>
      <c r="B146" s="83">
        <f>'LICEAL 2011 2012'!F147</f>
        <v>0.94313725490196076</v>
      </c>
      <c r="C146" s="62">
        <f>'LICEAL 2012 2013'!F147</f>
        <v>0.98209236569274272</v>
      </c>
      <c r="D146" s="62">
        <f>'LICEAL 2013 2014'!F147</f>
        <v>0.99401197604790414</v>
      </c>
      <c r="E146" s="62">
        <f>'LICEAL 2014 2015'!F147</f>
        <v>0.98380566801619429</v>
      </c>
      <c r="F146" s="425">
        <f>'LICEAL 2015 2016 '!F147</f>
        <v>0.97055730809674023</v>
      </c>
      <c r="G146" s="69">
        <f>'LICEAL 2016 2017'!F147</f>
        <v>0.97981836528758826</v>
      </c>
      <c r="H146" s="70">
        <v>0.99373695198329859</v>
      </c>
    </row>
    <row r="147" spans="1:8" x14ac:dyDescent="0.2">
      <c r="A147" s="92" t="s">
        <v>56</v>
      </c>
      <c r="B147" s="83">
        <f>'LICEAL 2011 2012'!F148</f>
        <v>1</v>
      </c>
      <c r="C147" s="62">
        <f>'LICEAL 2012 2013'!F148</f>
        <v>0.9438202247191011</v>
      </c>
      <c r="D147" s="62">
        <f>'LICEAL 2013 2014'!F148</f>
        <v>1</v>
      </c>
      <c r="E147" s="62">
        <f>'LICEAL 2014 2015'!F148</f>
        <v>1</v>
      </c>
      <c r="F147" s="425">
        <f>'LICEAL 2015 2016 '!F148</f>
        <v>0.98245614035087714</v>
      </c>
      <c r="G147" s="69">
        <f>'LICEAL 2016 2017'!F148</f>
        <v>0.96610169491525422</v>
      </c>
      <c r="H147" s="70">
        <v>0.96875</v>
      </c>
    </row>
    <row r="148" spans="1:8" s="90" customFormat="1" x14ac:dyDescent="0.2">
      <c r="A148" s="93" t="s">
        <v>113</v>
      </c>
      <c r="B148" s="88">
        <f>'LICEAL 2011 2012'!F149</f>
        <v>0.98916666666666664</v>
      </c>
      <c r="C148" s="89">
        <f>'LICEAL 2012 2013'!F149</f>
        <v>0.98324958123953099</v>
      </c>
      <c r="D148" s="89">
        <f>'LICEAL 2013 2014'!F149</f>
        <v>0.98574144486692017</v>
      </c>
      <c r="E148" s="89">
        <f>'LICEAL 2014 2015'!F149</f>
        <v>0.99019607843137258</v>
      </c>
      <c r="F148" s="427">
        <f>'LICEAL 2015 2016 '!F149</f>
        <v>0.9874274661508704</v>
      </c>
      <c r="G148" s="429">
        <f>'LICEAL 2016 2017'!F149</f>
        <v>0.99090081892629667</v>
      </c>
      <c r="H148" s="523">
        <v>0.98421052631578942</v>
      </c>
    </row>
    <row r="149" spans="1:8" x14ac:dyDescent="0.2">
      <c r="A149" s="92" t="s">
        <v>55</v>
      </c>
      <c r="B149" s="83">
        <f>'LICEAL 2011 2012'!F150</f>
        <v>0.99005424954792043</v>
      </c>
      <c r="C149" s="62">
        <f>'LICEAL 2012 2013'!F150</f>
        <v>0.98479427549194987</v>
      </c>
      <c r="D149" s="62">
        <f>'LICEAL 2013 2014'!F150</f>
        <v>0.98572884811416916</v>
      </c>
      <c r="E149" s="62">
        <f>'LICEAL 2014 2015'!F150</f>
        <v>0.98937300743889478</v>
      </c>
      <c r="F149" s="425">
        <f>'LICEAL 2015 2016 '!F150</f>
        <v>0.98747390396659707</v>
      </c>
      <c r="G149" s="69">
        <f>'LICEAL 2016 2017'!F150</f>
        <v>0.99308300395256921</v>
      </c>
      <c r="H149" s="70">
        <v>0.98570066730219252</v>
      </c>
    </row>
    <row r="150" spans="1:8" x14ac:dyDescent="0.2">
      <c r="A150" s="92" t="s">
        <v>56</v>
      </c>
      <c r="B150" s="83">
        <f>'LICEAL 2011 2012'!F151</f>
        <v>0.97872340425531912</v>
      </c>
      <c r="C150" s="62">
        <f>'LICEAL 2012 2013'!F151</f>
        <v>0.96052631578947367</v>
      </c>
      <c r="D150" s="62">
        <f>'LICEAL 2013 2014'!F151</f>
        <v>0.9859154929577465</v>
      </c>
      <c r="E150" s="62">
        <f>'LICEAL 2014 2015'!F151</f>
        <v>1</v>
      </c>
      <c r="F150" s="425">
        <f>'LICEAL 2015 2016 '!F151</f>
        <v>0.98684210526315785</v>
      </c>
      <c r="G150" s="69">
        <f>'LICEAL 2016 2017'!F151</f>
        <v>0.96551724137931039</v>
      </c>
      <c r="H150" s="70">
        <v>0.96703296703296704</v>
      </c>
    </row>
    <row r="151" spans="1:8" s="90" customFormat="1" x14ac:dyDescent="0.2">
      <c r="A151" s="93" t="s">
        <v>114</v>
      </c>
      <c r="B151" s="88">
        <f>'LICEAL 2011 2012'!F152</f>
        <v>0.98339100346020758</v>
      </c>
      <c r="C151" s="89">
        <f>'LICEAL 2012 2013'!F152</f>
        <v>0.96048632218844987</v>
      </c>
      <c r="D151" s="89">
        <f>'LICEAL 2013 2014'!F152</f>
        <v>0.95483359746434227</v>
      </c>
      <c r="E151" s="89">
        <f>'LICEAL 2014 2015'!F152</f>
        <v>0.98832684824902728</v>
      </c>
      <c r="F151" s="427">
        <f>'LICEAL 2015 2016 '!F152</f>
        <v>0.98703403565640191</v>
      </c>
      <c r="G151" s="429">
        <f>'LICEAL 2016 2017'!F152</f>
        <v>0.98225377107364686</v>
      </c>
      <c r="H151" s="523">
        <v>0.99001814882032668</v>
      </c>
    </row>
    <row r="152" spans="1:8" x14ac:dyDescent="0.2">
      <c r="A152" s="92" t="s">
        <v>55</v>
      </c>
      <c r="B152" s="83">
        <f>'LICEAL 2011 2012'!F153</f>
        <v>0.98250728862973757</v>
      </c>
      <c r="C152" s="62">
        <f>'LICEAL 2012 2013'!F153</f>
        <v>0.95799676898222941</v>
      </c>
      <c r="D152" s="62">
        <f>'LICEAL 2013 2014'!F153</f>
        <v>0.95385906040268453</v>
      </c>
      <c r="E152" s="62">
        <f>'LICEAL 2014 2015'!F153</f>
        <v>0.98848684210526316</v>
      </c>
      <c r="F152" s="425">
        <f>'LICEAL 2015 2016 '!F153</f>
        <v>0.98735244519392917</v>
      </c>
      <c r="G152" s="69">
        <f>'LICEAL 2016 2017'!F153</f>
        <v>0.98242368177613326</v>
      </c>
      <c r="H152" s="70">
        <v>0.98955365622032287</v>
      </c>
    </row>
    <row r="153" spans="1:8" x14ac:dyDescent="0.2">
      <c r="A153" s="92" t="s">
        <v>56</v>
      </c>
      <c r="B153" s="83">
        <f>'LICEAL 2011 2012'!F154</f>
        <v>1</v>
      </c>
      <c r="C153" s="62">
        <f>'LICEAL 2012 2013'!F154</f>
        <v>1</v>
      </c>
      <c r="D153" s="62">
        <f>'LICEAL 2013 2014'!F154</f>
        <v>0.97142857142857142</v>
      </c>
      <c r="E153" s="62">
        <f>'LICEAL 2014 2015'!F154</f>
        <v>0.98550724637681164</v>
      </c>
      <c r="F153" s="425">
        <f>'LICEAL 2015 2016 '!F154</f>
        <v>0.97916666666666663</v>
      </c>
      <c r="G153" s="69">
        <f>'LICEAL 2016 2017'!F154</f>
        <v>0.97826086956521741</v>
      </c>
      <c r="H153" s="70">
        <v>1</v>
      </c>
    </row>
    <row r="154" spans="1:8" s="90" customFormat="1" x14ac:dyDescent="0.2">
      <c r="A154" s="93" t="s">
        <v>115</v>
      </c>
      <c r="B154" s="88">
        <f>'LICEAL 2011 2012'!F155</f>
        <v>0.99121900826446285</v>
      </c>
      <c r="C154" s="89">
        <f>'LICEAL 2012 2013'!F155</f>
        <v>0.9403141361256544</v>
      </c>
      <c r="D154" s="89">
        <f>'LICEAL 2013 2014'!F155</f>
        <v>0.97622739018087856</v>
      </c>
      <c r="E154" s="89">
        <f>'LICEAL 2014 2015'!F155</f>
        <v>0.97749869178440607</v>
      </c>
      <c r="F154" s="427">
        <f>'LICEAL 2015 2016 '!F155</f>
        <v>0.97840968931016326</v>
      </c>
      <c r="G154" s="429">
        <f>'LICEAL 2016 2017'!F155</f>
        <v>0.98057259713701428</v>
      </c>
      <c r="H154" s="523">
        <v>0.98452321517723418</v>
      </c>
    </row>
    <row r="155" spans="1:8" x14ac:dyDescent="0.2">
      <c r="A155" s="92" t="s">
        <v>55</v>
      </c>
      <c r="B155" s="83">
        <f>'LICEAL 2011 2012'!F156</f>
        <v>0.99087493290391837</v>
      </c>
      <c r="C155" s="62">
        <f>'LICEAL 2012 2013'!F156</f>
        <v>0.93801426220515638</v>
      </c>
      <c r="D155" s="62">
        <f>'LICEAL 2013 2014'!F156</f>
        <v>0.97676931388438681</v>
      </c>
      <c r="E155" s="62">
        <f>'LICEAL 2014 2015'!F156</f>
        <v>0.97687224669603523</v>
      </c>
      <c r="F155" s="425">
        <f>'LICEAL 2015 2016 '!F156</f>
        <v>0.97828507795100228</v>
      </c>
      <c r="G155" s="69">
        <f>'LICEAL 2016 2017'!F156</f>
        <v>0.98163155051323614</v>
      </c>
      <c r="H155" s="70">
        <v>0.98367561874670884</v>
      </c>
    </row>
    <row r="156" spans="1:8" ht="13.5" thickBot="1" x14ac:dyDescent="0.25">
      <c r="A156" s="94" t="s">
        <v>56</v>
      </c>
      <c r="B156" s="84">
        <f>'LICEAL 2011 2012'!F157</f>
        <v>1</v>
      </c>
      <c r="C156" s="85">
        <f>'LICEAL 2012 2013'!F157</f>
        <v>0.9885057471264368</v>
      </c>
      <c r="D156" s="85">
        <f>'LICEAL 2013 2014'!F157</f>
        <v>0.9642857142857143</v>
      </c>
      <c r="E156" s="85">
        <f>'LICEAL 2014 2015'!F157</f>
        <v>0.98947368421052628</v>
      </c>
      <c r="F156" s="428">
        <f>'LICEAL 2015 2016 '!F157</f>
        <v>0.98058252427184467</v>
      </c>
      <c r="G156" s="71">
        <f>'LICEAL 2016 2017'!F157</f>
        <v>0.96190476190476193</v>
      </c>
      <c r="H156" s="72">
        <v>1</v>
      </c>
    </row>
    <row r="157" spans="1:8" x14ac:dyDescent="0.2">
      <c r="A157" s="77" t="s">
        <v>170</v>
      </c>
    </row>
  </sheetData>
  <mergeCells count="1">
    <mergeCell ref="A2:F2"/>
  </mergeCells>
  <pageMargins left="0.45" right="0.2" top="0.5" bottom="0.5" header="0.3" footer="0.3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workbookViewId="0">
      <selection activeCell="K6" sqref="K6"/>
    </sheetView>
  </sheetViews>
  <sheetFormatPr defaultRowHeight="12.75" x14ac:dyDescent="0.2"/>
  <cols>
    <col min="1" max="1" width="20.42578125" style="40" bestFit="1" customWidth="1"/>
    <col min="2" max="16384" width="9.140625" style="40"/>
  </cols>
  <sheetData>
    <row r="1" spans="1:7" ht="15" customHeight="1" x14ac:dyDescent="0.2"/>
    <row r="2" spans="1:7" ht="30" customHeight="1" x14ac:dyDescent="0.2">
      <c r="A2" s="474" t="s">
        <v>175</v>
      </c>
      <c r="B2" s="474"/>
      <c r="C2" s="474"/>
      <c r="D2" s="474"/>
      <c r="E2" s="474"/>
      <c r="F2" s="475"/>
      <c r="G2" s="475"/>
    </row>
    <row r="3" spans="1:7" ht="13.5" thickBot="1" x14ac:dyDescent="0.25">
      <c r="A3" s="35" t="s">
        <v>63</v>
      </c>
      <c r="B3" s="8"/>
      <c r="C3" s="8"/>
      <c r="D3" s="8"/>
      <c r="E3" s="8"/>
      <c r="F3" s="8"/>
      <c r="G3" s="8"/>
    </row>
    <row r="4" spans="1:7" ht="15" customHeight="1" x14ac:dyDescent="0.2">
      <c r="A4" s="481" t="s">
        <v>62</v>
      </c>
      <c r="B4" s="484" t="s">
        <v>57</v>
      </c>
      <c r="C4" s="484"/>
      <c r="D4" s="484"/>
      <c r="E4" s="484"/>
      <c r="F4" s="477" t="s">
        <v>58</v>
      </c>
      <c r="G4" s="478"/>
    </row>
    <row r="5" spans="1:7" ht="32.25" customHeight="1" x14ac:dyDescent="0.2">
      <c r="A5" s="482"/>
      <c r="B5" s="485" t="s">
        <v>0</v>
      </c>
      <c r="C5" s="487" t="s">
        <v>54</v>
      </c>
      <c r="D5" s="487" t="s">
        <v>52</v>
      </c>
      <c r="E5" s="485"/>
      <c r="F5" s="479"/>
      <c r="G5" s="480"/>
    </row>
    <row r="6" spans="1:7" ht="26.25" thickBot="1" x14ac:dyDescent="0.25">
      <c r="A6" s="483"/>
      <c r="B6" s="486"/>
      <c r="C6" s="488"/>
      <c r="D6" s="431" t="s">
        <v>0</v>
      </c>
      <c r="E6" s="432" t="s">
        <v>1</v>
      </c>
      <c r="F6" s="431" t="s">
        <v>0</v>
      </c>
      <c r="G6" s="11" t="s">
        <v>53</v>
      </c>
    </row>
    <row r="7" spans="1:7" s="394" customFormat="1" x14ac:dyDescent="0.2">
      <c r="A7" s="49" t="s">
        <v>59</v>
      </c>
      <c r="B7" s="405">
        <v>54257</v>
      </c>
      <c r="C7" s="405">
        <v>38798</v>
      </c>
      <c r="D7" s="405">
        <v>53752</v>
      </c>
      <c r="E7" s="405">
        <v>38535</v>
      </c>
      <c r="F7" s="395">
        <f>D7/B7</f>
        <v>0.99069244521444233</v>
      </c>
      <c r="G7" s="396">
        <f>E7/C7</f>
        <v>0.99322130006701381</v>
      </c>
    </row>
    <row r="8" spans="1:7" s="394" customFormat="1" x14ac:dyDescent="0.2">
      <c r="A8" s="406" t="s">
        <v>55</v>
      </c>
      <c r="B8" s="393">
        <v>50101</v>
      </c>
      <c r="C8" s="393">
        <v>35981</v>
      </c>
      <c r="D8" s="393">
        <v>49681</v>
      </c>
      <c r="E8" s="393">
        <v>35772</v>
      </c>
      <c r="F8" s="14">
        <f t="shared" ref="F8:G71" si="0">D8/B8</f>
        <v>0.99161693379373661</v>
      </c>
      <c r="G8" s="398">
        <f t="shared" si="0"/>
        <v>0.9941913787832467</v>
      </c>
    </row>
    <row r="9" spans="1:7" s="394" customFormat="1" x14ac:dyDescent="0.2">
      <c r="A9" s="406" t="s">
        <v>56</v>
      </c>
      <c r="B9" s="393">
        <v>4156</v>
      </c>
      <c r="C9" s="393">
        <v>2817</v>
      </c>
      <c r="D9" s="393">
        <v>4071</v>
      </c>
      <c r="E9" s="393">
        <v>2763</v>
      </c>
      <c r="F9" s="14">
        <f t="shared" si="0"/>
        <v>0.97954764196342636</v>
      </c>
      <c r="G9" s="398">
        <f t="shared" si="0"/>
        <v>0.98083067092651754</v>
      </c>
    </row>
    <row r="10" spans="1:7" s="394" customFormat="1" x14ac:dyDescent="0.2">
      <c r="A10" s="407" t="s">
        <v>2</v>
      </c>
      <c r="B10" s="392">
        <v>8169</v>
      </c>
      <c r="C10" s="392">
        <v>5834</v>
      </c>
      <c r="D10" s="392">
        <v>8128</v>
      </c>
      <c r="E10" s="392">
        <v>5818</v>
      </c>
      <c r="F10" s="12">
        <f t="shared" si="0"/>
        <v>0.99498102582935488</v>
      </c>
      <c r="G10" s="399">
        <f t="shared" si="0"/>
        <v>0.99725745629070961</v>
      </c>
    </row>
    <row r="11" spans="1:7" s="394" customFormat="1" x14ac:dyDescent="0.2">
      <c r="A11" s="406" t="s">
        <v>55</v>
      </c>
      <c r="B11" s="393">
        <v>7497</v>
      </c>
      <c r="C11" s="393">
        <v>5388</v>
      </c>
      <c r="D11" s="393">
        <v>7456</v>
      </c>
      <c r="E11" s="393">
        <v>5372</v>
      </c>
      <c r="F11" s="14">
        <f>D11/B11</f>
        <v>0.99453114579165003</v>
      </c>
      <c r="G11" s="398">
        <f t="shared" si="0"/>
        <v>0.99703043801039348</v>
      </c>
    </row>
    <row r="12" spans="1:7" s="394" customFormat="1" x14ac:dyDescent="0.2">
      <c r="A12" s="406" t="s">
        <v>56</v>
      </c>
      <c r="B12" s="393">
        <v>672</v>
      </c>
      <c r="C12" s="393">
        <v>446</v>
      </c>
      <c r="D12" s="393">
        <v>672</v>
      </c>
      <c r="E12" s="393">
        <v>446</v>
      </c>
      <c r="F12" s="14">
        <f t="shared" si="0"/>
        <v>1</v>
      </c>
      <c r="G12" s="398">
        <f t="shared" si="0"/>
        <v>1</v>
      </c>
    </row>
    <row r="13" spans="1:7" s="394" customFormat="1" x14ac:dyDescent="0.2">
      <c r="A13" s="408" t="s">
        <v>3</v>
      </c>
      <c r="B13" s="393">
        <v>2698</v>
      </c>
      <c r="C13" s="393">
        <v>2029</v>
      </c>
      <c r="D13" s="393">
        <v>2685</v>
      </c>
      <c r="E13" s="393">
        <v>2020</v>
      </c>
      <c r="F13" s="14">
        <f t="shared" si="0"/>
        <v>0.99518161601186061</v>
      </c>
      <c r="G13" s="398">
        <f t="shared" si="0"/>
        <v>0.99556431739773288</v>
      </c>
    </row>
    <row r="14" spans="1:7" s="394" customFormat="1" x14ac:dyDescent="0.2">
      <c r="A14" s="406" t="s">
        <v>55</v>
      </c>
      <c r="B14" s="393">
        <v>2329</v>
      </c>
      <c r="C14" s="393">
        <v>1779</v>
      </c>
      <c r="D14" s="393">
        <v>2316</v>
      </c>
      <c r="E14" s="393">
        <v>1770</v>
      </c>
      <c r="F14" s="14">
        <f t="shared" si="0"/>
        <v>0.99441820523829971</v>
      </c>
      <c r="G14" s="398">
        <f t="shared" si="0"/>
        <v>0.99494097807757165</v>
      </c>
    </row>
    <row r="15" spans="1:7" s="394" customFormat="1" x14ac:dyDescent="0.2">
      <c r="A15" s="406" t="s">
        <v>56</v>
      </c>
      <c r="B15" s="393">
        <v>369</v>
      </c>
      <c r="C15" s="393">
        <v>250</v>
      </c>
      <c r="D15" s="393">
        <v>369</v>
      </c>
      <c r="E15" s="393">
        <v>250</v>
      </c>
      <c r="F15" s="14">
        <f t="shared" si="0"/>
        <v>1</v>
      </c>
      <c r="G15" s="398">
        <f t="shared" si="0"/>
        <v>1</v>
      </c>
    </row>
    <row r="16" spans="1:7" s="394" customFormat="1" x14ac:dyDescent="0.2">
      <c r="A16" s="408" t="s">
        <v>4</v>
      </c>
      <c r="B16" s="393">
        <v>747</v>
      </c>
      <c r="C16" s="393">
        <v>482</v>
      </c>
      <c r="D16" s="393">
        <v>746</v>
      </c>
      <c r="E16" s="393">
        <v>482</v>
      </c>
      <c r="F16" s="14">
        <f t="shared" si="0"/>
        <v>0.99866131191432395</v>
      </c>
      <c r="G16" s="398">
        <f t="shared" si="0"/>
        <v>1</v>
      </c>
    </row>
    <row r="17" spans="1:7" s="394" customFormat="1" x14ac:dyDescent="0.2">
      <c r="A17" s="406" t="s">
        <v>55</v>
      </c>
      <c r="B17" s="393">
        <v>609</v>
      </c>
      <c r="C17" s="393">
        <v>388</v>
      </c>
      <c r="D17" s="393">
        <v>608</v>
      </c>
      <c r="E17" s="393">
        <v>388</v>
      </c>
      <c r="F17" s="14">
        <f t="shared" si="0"/>
        <v>0.99835796387520526</v>
      </c>
      <c r="G17" s="398">
        <f t="shared" si="0"/>
        <v>1</v>
      </c>
    </row>
    <row r="18" spans="1:7" s="394" customFormat="1" x14ac:dyDescent="0.2">
      <c r="A18" s="406" t="s">
        <v>56</v>
      </c>
      <c r="B18" s="393">
        <v>138</v>
      </c>
      <c r="C18" s="393">
        <v>94</v>
      </c>
      <c r="D18" s="393">
        <v>138</v>
      </c>
      <c r="E18" s="393">
        <v>94</v>
      </c>
      <c r="F18" s="14">
        <f t="shared" si="0"/>
        <v>1</v>
      </c>
      <c r="G18" s="398">
        <f t="shared" si="0"/>
        <v>1</v>
      </c>
    </row>
    <row r="19" spans="1:7" s="394" customFormat="1" x14ac:dyDescent="0.2">
      <c r="A19" s="408" t="s">
        <v>5</v>
      </c>
      <c r="B19" s="393">
        <v>1862</v>
      </c>
      <c r="C19" s="393">
        <v>1383</v>
      </c>
      <c r="D19" s="393">
        <v>1848</v>
      </c>
      <c r="E19" s="393">
        <v>1382</v>
      </c>
      <c r="F19" s="14">
        <f t="shared" si="0"/>
        <v>0.99248120300751874</v>
      </c>
      <c r="G19" s="398">
        <f t="shared" si="0"/>
        <v>0.99927693420101227</v>
      </c>
    </row>
    <row r="20" spans="1:7" s="394" customFormat="1" x14ac:dyDescent="0.2">
      <c r="A20" s="406" t="s">
        <v>55</v>
      </c>
      <c r="B20" s="393">
        <v>1848</v>
      </c>
      <c r="C20" s="393">
        <v>1374</v>
      </c>
      <c r="D20" s="393">
        <v>1834</v>
      </c>
      <c r="E20" s="393">
        <v>1373</v>
      </c>
      <c r="F20" s="14">
        <f t="shared" si="0"/>
        <v>0.99242424242424243</v>
      </c>
      <c r="G20" s="398">
        <f t="shared" si="0"/>
        <v>0.99927219796215427</v>
      </c>
    </row>
    <row r="21" spans="1:7" s="394" customFormat="1" x14ac:dyDescent="0.2">
      <c r="A21" s="406" t="s">
        <v>56</v>
      </c>
      <c r="B21" s="393">
        <v>14</v>
      </c>
      <c r="C21" s="393">
        <v>9</v>
      </c>
      <c r="D21" s="393">
        <v>14</v>
      </c>
      <c r="E21" s="393">
        <v>9</v>
      </c>
      <c r="F21" s="14">
        <f t="shared" si="0"/>
        <v>1</v>
      </c>
      <c r="G21" s="398">
        <f t="shared" si="0"/>
        <v>1</v>
      </c>
    </row>
    <row r="22" spans="1:7" s="394" customFormat="1" x14ac:dyDescent="0.2">
      <c r="A22" s="408" t="s">
        <v>6</v>
      </c>
      <c r="B22" s="393">
        <v>1359</v>
      </c>
      <c r="C22" s="393">
        <v>947</v>
      </c>
      <c r="D22" s="393">
        <v>1352</v>
      </c>
      <c r="E22" s="393">
        <v>945</v>
      </c>
      <c r="F22" s="14">
        <f t="shared" si="0"/>
        <v>0.99484915378955119</v>
      </c>
      <c r="G22" s="398">
        <f t="shared" si="0"/>
        <v>0.99788806758183735</v>
      </c>
    </row>
    <row r="23" spans="1:7" s="394" customFormat="1" x14ac:dyDescent="0.2">
      <c r="A23" s="406" t="s">
        <v>55</v>
      </c>
      <c r="B23" s="393">
        <v>1332</v>
      </c>
      <c r="C23" s="393">
        <v>926</v>
      </c>
      <c r="D23" s="393">
        <v>1325</v>
      </c>
      <c r="E23" s="393">
        <v>924</v>
      </c>
      <c r="F23" s="14">
        <f t="shared" si="0"/>
        <v>0.99474474474474472</v>
      </c>
      <c r="G23" s="398">
        <f t="shared" si="0"/>
        <v>0.99784017278617709</v>
      </c>
    </row>
    <row r="24" spans="1:7" s="394" customFormat="1" x14ac:dyDescent="0.2">
      <c r="A24" s="406" t="s">
        <v>56</v>
      </c>
      <c r="B24" s="393">
        <v>27</v>
      </c>
      <c r="C24" s="393">
        <v>21</v>
      </c>
      <c r="D24" s="393">
        <v>27</v>
      </c>
      <c r="E24" s="393">
        <v>21</v>
      </c>
      <c r="F24" s="14">
        <f t="shared" si="0"/>
        <v>1</v>
      </c>
      <c r="G24" s="398">
        <f t="shared" si="0"/>
        <v>1</v>
      </c>
    </row>
    <row r="25" spans="1:7" s="394" customFormat="1" x14ac:dyDescent="0.2">
      <c r="A25" s="408" t="s">
        <v>7</v>
      </c>
      <c r="B25" s="393">
        <v>999</v>
      </c>
      <c r="C25" s="393">
        <v>673</v>
      </c>
      <c r="D25" s="393">
        <v>994</v>
      </c>
      <c r="E25" s="393">
        <v>670</v>
      </c>
      <c r="F25" s="14">
        <f t="shared" si="0"/>
        <v>0.994994994994995</v>
      </c>
      <c r="G25" s="398">
        <f t="shared" si="0"/>
        <v>0.99554234769687966</v>
      </c>
    </row>
    <row r="26" spans="1:7" s="394" customFormat="1" x14ac:dyDescent="0.2">
      <c r="A26" s="406" t="s">
        <v>55</v>
      </c>
      <c r="B26" s="393">
        <v>937</v>
      </c>
      <c r="C26" s="393">
        <v>634</v>
      </c>
      <c r="D26" s="393">
        <v>932</v>
      </c>
      <c r="E26" s="393">
        <v>631</v>
      </c>
      <c r="F26" s="14">
        <f t="shared" si="0"/>
        <v>0.99466382070437565</v>
      </c>
      <c r="G26" s="398">
        <f t="shared" si="0"/>
        <v>0.99526813880126186</v>
      </c>
    </row>
    <row r="27" spans="1:7" s="394" customFormat="1" x14ac:dyDescent="0.2">
      <c r="A27" s="406" t="s">
        <v>56</v>
      </c>
      <c r="B27" s="393">
        <v>62</v>
      </c>
      <c r="C27" s="393">
        <v>39</v>
      </c>
      <c r="D27" s="393">
        <v>62</v>
      </c>
      <c r="E27" s="393">
        <v>39</v>
      </c>
      <c r="F27" s="14">
        <f t="shared" si="0"/>
        <v>1</v>
      </c>
      <c r="G27" s="398">
        <f t="shared" si="0"/>
        <v>1</v>
      </c>
    </row>
    <row r="28" spans="1:7" s="394" customFormat="1" x14ac:dyDescent="0.2">
      <c r="A28" s="408" t="s">
        <v>8</v>
      </c>
      <c r="B28" s="393">
        <v>504</v>
      </c>
      <c r="C28" s="393">
        <v>320</v>
      </c>
      <c r="D28" s="393">
        <v>503</v>
      </c>
      <c r="E28" s="393">
        <v>319</v>
      </c>
      <c r="F28" s="14">
        <f t="shared" si="0"/>
        <v>0.99801587301587302</v>
      </c>
      <c r="G28" s="398">
        <f t="shared" si="0"/>
        <v>0.99687499999999996</v>
      </c>
    </row>
    <row r="29" spans="1:7" s="394" customFormat="1" x14ac:dyDescent="0.2">
      <c r="A29" s="406" t="s">
        <v>55</v>
      </c>
      <c r="B29" s="393">
        <v>442</v>
      </c>
      <c r="C29" s="393">
        <v>287</v>
      </c>
      <c r="D29" s="393">
        <v>441</v>
      </c>
      <c r="E29" s="393">
        <v>286</v>
      </c>
      <c r="F29" s="14">
        <f t="shared" si="0"/>
        <v>0.99773755656108598</v>
      </c>
      <c r="G29" s="398">
        <f t="shared" si="0"/>
        <v>0.99651567944250874</v>
      </c>
    </row>
    <row r="30" spans="1:7" s="394" customFormat="1" x14ac:dyDescent="0.2">
      <c r="A30" s="406" t="s">
        <v>56</v>
      </c>
      <c r="B30" s="393">
        <v>62</v>
      </c>
      <c r="C30" s="393">
        <v>33</v>
      </c>
      <c r="D30" s="393">
        <v>62</v>
      </c>
      <c r="E30" s="393">
        <v>33</v>
      </c>
      <c r="F30" s="14">
        <f t="shared" si="0"/>
        <v>1</v>
      </c>
      <c r="G30" s="398">
        <f t="shared" si="0"/>
        <v>1</v>
      </c>
    </row>
    <row r="31" spans="1:7" s="394" customFormat="1" x14ac:dyDescent="0.2">
      <c r="A31" s="407" t="s">
        <v>9</v>
      </c>
      <c r="B31" s="392">
        <v>6480</v>
      </c>
      <c r="C31" s="392">
        <v>4406</v>
      </c>
      <c r="D31" s="392">
        <v>6356</v>
      </c>
      <c r="E31" s="392">
        <v>4359</v>
      </c>
      <c r="F31" s="12">
        <f t="shared" si="0"/>
        <v>0.98086419753086418</v>
      </c>
      <c r="G31" s="399">
        <f t="shared" si="0"/>
        <v>0.98933272809804806</v>
      </c>
    </row>
    <row r="32" spans="1:7" s="394" customFormat="1" x14ac:dyDescent="0.2">
      <c r="A32" s="406" t="s">
        <v>55</v>
      </c>
      <c r="B32" s="393">
        <v>6128</v>
      </c>
      <c r="C32" s="393">
        <v>4177</v>
      </c>
      <c r="D32" s="393">
        <v>6013</v>
      </c>
      <c r="E32" s="393">
        <v>4135</v>
      </c>
      <c r="F32" s="14">
        <f t="shared" si="0"/>
        <v>0.98123368146214096</v>
      </c>
      <c r="G32" s="398">
        <f t="shared" si="0"/>
        <v>0.98994493655733784</v>
      </c>
    </row>
    <row r="33" spans="1:7" s="394" customFormat="1" x14ac:dyDescent="0.2">
      <c r="A33" s="406" t="s">
        <v>56</v>
      </c>
      <c r="B33" s="393">
        <v>352</v>
      </c>
      <c r="C33" s="393">
        <v>229</v>
      </c>
      <c r="D33" s="393">
        <v>343</v>
      </c>
      <c r="E33" s="393">
        <v>224</v>
      </c>
      <c r="F33" s="14">
        <f t="shared" si="0"/>
        <v>0.97443181818181823</v>
      </c>
      <c r="G33" s="398">
        <f t="shared" si="0"/>
        <v>0.97816593886462877</v>
      </c>
    </row>
    <row r="34" spans="1:7" s="394" customFormat="1" x14ac:dyDescent="0.2">
      <c r="A34" s="408" t="s">
        <v>10</v>
      </c>
      <c r="B34" s="393">
        <v>1048</v>
      </c>
      <c r="C34" s="393">
        <v>702</v>
      </c>
      <c r="D34" s="393">
        <v>1036</v>
      </c>
      <c r="E34" s="393">
        <v>700</v>
      </c>
      <c r="F34" s="14">
        <f t="shared" si="0"/>
        <v>0.98854961832061072</v>
      </c>
      <c r="G34" s="398">
        <f t="shared" si="0"/>
        <v>0.9971509971509972</v>
      </c>
    </row>
    <row r="35" spans="1:7" s="394" customFormat="1" x14ac:dyDescent="0.2">
      <c r="A35" s="406" t="s">
        <v>55</v>
      </c>
      <c r="B35" s="393">
        <v>995</v>
      </c>
      <c r="C35" s="393">
        <v>666</v>
      </c>
      <c r="D35" s="393">
        <v>983</v>
      </c>
      <c r="E35" s="393">
        <v>664</v>
      </c>
      <c r="F35" s="14">
        <f t="shared" si="0"/>
        <v>0.98793969849246233</v>
      </c>
      <c r="G35" s="398">
        <f t="shared" si="0"/>
        <v>0.99699699699699695</v>
      </c>
    </row>
    <row r="36" spans="1:7" s="394" customFormat="1" x14ac:dyDescent="0.2">
      <c r="A36" s="406" t="s">
        <v>56</v>
      </c>
      <c r="B36" s="393">
        <v>53</v>
      </c>
      <c r="C36" s="393">
        <v>36</v>
      </c>
      <c r="D36" s="393">
        <v>53</v>
      </c>
      <c r="E36" s="393">
        <v>36</v>
      </c>
      <c r="F36" s="14">
        <f t="shared" si="0"/>
        <v>1</v>
      </c>
      <c r="G36" s="398">
        <f t="shared" si="0"/>
        <v>1</v>
      </c>
    </row>
    <row r="37" spans="1:7" s="394" customFormat="1" x14ac:dyDescent="0.2">
      <c r="A37" s="408" t="s">
        <v>11</v>
      </c>
      <c r="B37" s="393">
        <v>1343</v>
      </c>
      <c r="C37" s="393">
        <v>988</v>
      </c>
      <c r="D37" s="393">
        <v>1317</v>
      </c>
      <c r="E37" s="393">
        <v>982</v>
      </c>
      <c r="F37" s="14">
        <f t="shared" si="0"/>
        <v>0.9806403574087863</v>
      </c>
      <c r="G37" s="398">
        <f t="shared" si="0"/>
        <v>0.99392712550607287</v>
      </c>
    </row>
    <row r="38" spans="1:7" s="394" customFormat="1" x14ac:dyDescent="0.2">
      <c r="A38" s="406" t="s">
        <v>55</v>
      </c>
      <c r="B38" s="393">
        <v>1262</v>
      </c>
      <c r="C38" s="393">
        <v>919</v>
      </c>
      <c r="D38" s="393">
        <v>1237</v>
      </c>
      <c r="E38" s="393">
        <v>914</v>
      </c>
      <c r="F38" s="14">
        <f t="shared" si="0"/>
        <v>0.98019017432646594</v>
      </c>
      <c r="G38" s="398">
        <f t="shared" si="0"/>
        <v>0.99455930359085964</v>
      </c>
    </row>
    <row r="39" spans="1:7" s="394" customFormat="1" x14ac:dyDescent="0.2">
      <c r="A39" s="406" t="s">
        <v>56</v>
      </c>
      <c r="B39" s="393">
        <v>81</v>
      </c>
      <c r="C39" s="393">
        <v>69</v>
      </c>
      <c r="D39" s="393">
        <v>80</v>
      </c>
      <c r="E39" s="393">
        <v>68</v>
      </c>
      <c r="F39" s="14">
        <f t="shared" si="0"/>
        <v>0.98765432098765427</v>
      </c>
      <c r="G39" s="398">
        <f t="shared" si="0"/>
        <v>0.98550724637681164</v>
      </c>
    </row>
    <row r="40" spans="1:7" s="394" customFormat="1" x14ac:dyDescent="0.2">
      <c r="A40" s="408" t="s">
        <v>12</v>
      </c>
      <c r="B40" s="393">
        <v>562</v>
      </c>
      <c r="C40" s="393">
        <v>369</v>
      </c>
      <c r="D40" s="393">
        <v>562</v>
      </c>
      <c r="E40" s="393">
        <v>369</v>
      </c>
      <c r="F40" s="14">
        <f t="shared" si="0"/>
        <v>1</v>
      </c>
      <c r="G40" s="398">
        <f t="shared" si="0"/>
        <v>1</v>
      </c>
    </row>
    <row r="41" spans="1:7" s="394" customFormat="1" x14ac:dyDescent="0.2">
      <c r="A41" s="406" t="s">
        <v>55</v>
      </c>
      <c r="B41" s="393">
        <v>562</v>
      </c>
      <c r="C41" s="393">
        <v>369</v>
      </c>
      <c r="D41" s="393">
        <v>562</v>
      </c>
      <c r="E41" s="393">
        <v>369</v>
      </c>
      <c r="F41" s="14">
        <f t="shared" si="0"/>
        <v>1</v>
      </c>
      <c r="G41" s="398">
        <f t="shared" si="0"/>
        <v>1</v>
      </c>
    </row>
    <row r="42" spans="1:7" s="394" customFormat="1" x14ac:dyDescent="0.2">
      <c r="A42" s="408" t="s">
        <v>13</v>
      </c>
      <c r="B42" s="393">
        <v>1082</v>
      </c>
      <c r="C42" s="393">
        <v>691</v>
      </c>
      <c r="D42" s="393">
        <v>1072</v>
      </c>
      <c r="E42" s="393">
        <v>690</v>
      </c>
      <c r="F42" s="14">
        <f t="shared" si="0"/>
        <v>0.99075785582255083</v>
      </c>
      <c r="G42" s="398">
        <f t="shared" si="0"/>
        <v>0.9985528219971056</v>
      </c>
    </row>
    <row r="43" spans="1:7" s="394" customFormat="1" x14ac:dyDescent="0.2">
      <c r="A43" s="406" t="s">
        <v>55</v>
      </c>
      <c r="B43" s="393">
        <v>956</v>
      </c>
      <c r="C43" s="393">
        <v>612</v>
      </c>
      <c r="D43" s="393">
        <v>950</v>
      </c>
      <c r="E43" s="393">
        <v>612</v>
      </c>
      <c r="F43" s="14">
        <f t="shared" si="0"/>
        <v>0.99372384937238489</v>
      </c>
      <c r="G43" s="398">
        <f t="shared" si="0"/>
        <v>1</v>
      </c>
    </row>
    <row r="44" spans="1:7" s="394" customFormat="1" x14ac:dyDescent="0.2">
      <c r="A44" s="406" t="s">
        <v>56</v>
      </c>
      <c r="B44" s="393">
        <v>126</v>
      </c>
      <c r="C44" s="393">
        <v>79</v>
      </c>
      <c r="D44" s="393">
        <v>122</v>
      </c>
      <c r="E44" s="393">
        <v>78</v>
      </c>
      <c r="F44" s="14">
        <f t="shared" si="0"/>
        <v>0.96825396825396826</v>
      </c>
      <c r="G44" s="398">
        <f t="shared" si="0"/>
        <v>0.98734177215189878</v>
      </c>
    </row>
    <row r="45" spans="1:7" s="394" customFormat="1" x14ac:dyDescent="0.2">
      <c r="A45" s="408" t="s">
        <v>14</v>
      </c>
      <c r="B45" s="393">
        <v>1454</v>
      </c>
      <c r="C45" s="393">
        <v>975</v>
      </c>
      <c r="D45" s="393">
        <v>1421</v>
      </c>
      <c r="E45" s="393">
        <v>959</v>
      </c>
      <c r="F45" s="14">
        <f t="shared" si="0"/>
        <v>0.97730398899587345</v>
      </c>
      <c r="G45" s="398">
        <f t="shared" si="0"/>
        <v>0.9835897435897436</v>
      </c>
    </row>
    <row r="46" spans="1:7" s="394" customFormat="1" x14ac:dyDescent="0.2">
      <c r="A46" s="406" t="s">
        <v>55</v>
      </c>
      <c r="B46" s="393">
        <v>1385</v>
      </c>
      <c r="C46" s="393">
        <v>942</v>
      </c>
      <c r="D46" s="393">
        <v>1354</v>
      </c>
      <c r="E46" s="393">
        <v>927</v>
      </c>
      <c r="F46" s="14">
        <f t="shared" si="0"/>
        <v>0.97761732851985561</v>
      </c>
      <c r="G46" s="398">
        <f t="shared" si="0"/>
        <v>0.98407643312101911</v>
      </c>
    </row>
    <row r="47" spans="1:7" s="394" customFormat="1" x14ac:dyDescent="0.2">
      <c r="A47" s="406" t="s">
        <v>56</v>
      </c>
      <c r="B47" s="393">
        <v>69</v>
      </c>
      <c r="C47" s="393">
        <v>33</v>
      </c>
      <c r="D47" s="393">
        <v>67</v>
      </c>
      <c r="E47" s="393">
        <v>32</v>
      </c>
      <c r="F47" s="14">
        <f t="shared" si="0"/>
        <v>0.97101449275362317</v>
      </c>
      <c r="G47" s="398">
        <f t="shared" si="0"/>
        <v>0.96969696969696972</v>
      </c>
    </row>
    <row r="48" spans="1:7" s="394" customFormat="1" x14ac:dyDescent="0.2">
      <c r="A48" s="408" t="s">
        <v>15</v>
      </c>
      <c r="B48" s="393">
        <v>991</v>
      </c>
      <c r="C48" s="393">
        <v>681</v>
      </c>
      <c r="D48" s="393">
        <v>948</v>
      </c>
      <c r="E48" s="393">
        <v>659</v>
      </c>
      <c r="F48" s="14">
        <f t="shared" si="0"/>
        <v>0.9566094853683148</v>
      </c>
      <c r="G48" s="398">
        <f t="shared" si="0"/>
        <v>0.96769456681350952</v>
      </c>
    </row>
    <row r="49" spans="1:7" s="394" customFormat="1" x14ac:dyDescent="0.2">
      <c r="A49" s="406" t="s">
        <v>55</v>
      </c>
      <c r="B49" s="393">
        <v>968</v>
      </c>
      <c r="C49" s="393">
        <v>669</v>
      </c>
      <c r="D49" s="393">
        <v>927</v>
      </c>
      <c r="E49" s="393">
        <v>649</v>
      </c>
      <c r="F49" s="14">
        <f t="shared" si="0"/>
        <v>0.9576446280991735</v>
      </c>
      <c r="G49" s="398">
        <f t="shared" si="0"/>
        <v>0.97010463378176381</v>
      </c>
    </row>
    <row r="50" spans="1:7" s="394" customFormat="1" x14ac:dyDescent="0.2">
      <c r="A50" s="406" t="s">
        <v>56</v>
      </c>
      <c r="B50" s="393">
        <v>23</v>
      </c>
      <c r="C50" s="393">
        <v>12</v>
      </c>
      <c r="D50" s="393">
        <v>21</v>
      </c>
      <c r="E50" s="393">
        <v>10</v>
      </c>
      <c r="F50" s="14">
        <f t="shared" si="0"/>
        <v>0.91304347826086951</v>
      </c>
      <c r="G50" s="398">
        <f t="shared" si="0"/>
        <v>0.83333333333333337</v>
      </c>
    </row>
    <row r="51" spans="1:7" s="394" customFormat="1" x14ac:dyDescent="0.2">
      <c r="A51" s="407" t="s">
        <v>16</v>
      </c>
      <c r="B51" s="392">
        <v>9279</v>
      </c>
      <c r="C51" s="392">
        <v>6581</v>
      </c>
      <c r="D51" s="392">
        <v>9152</v>
      </c>
      <c r="E51" s="392">
        <v>6512</v>
      </c>
      <c r="F51" s="12">
        <f t="shared" si="0"/>
        <v>0.98631318029960124</v>
      </c>
      <c r="G51" s="399">
        <f t="shared" si="0"/>
        <v>0.98951527123537453</v>
      </c>
    </row>
    <row r="52" spans="1:7" s="394" customFormat="1" x14ac:dyDescent="0.2">
      <c r="A52" s="406" t="s">
        <v>55</v>
      </c>
      <c r="B52" s="393">
        <v>8392</v>
      </c>
      <c r="C52" s="393">
        <v>6000</v>
      </c>
      <c r="D52" s="393">
        <v>8298</v>
      </c>
      <c r="E52" s="393">
        <v>5951</v>
      </c>
      <c r="F52" s="14">
        <f t="shared" si="0"/>
        <v>0.98879885605338413</v>
      </c>
      <c r="G52" s="398">
        <f t="shared" si="0"/>
        <v>0.99183333333333334</v>
      </c>
    </row>
    <row r="53" spans="1:7" s="394" customFormat="1" x14ac:dyDescent="0.2">
      <c r="A53" s="406" t="s">
        <v>56</v>
      </c>
      <c r="B53" s="393">
        <v>887</v>
      </c>
      <c r="C53" s="393">
        <v>581</v>
      </c>
      <c r="D53" s="393">
        <v>854</v>
      </c>
      <c r="E53" s="393">
        <v>561</v>
      </c>
      <c r="F53" s="14">
        <f t="shared" si="0"/>
        <v>0.96279594137542279</v>
      </c>
      <c r="G53" s="398">
        <f t="shared" si="0"/>
        <v>0.96557659208261615</v>
      </c>
    </row>
    <row r="54" spans="1:7" s="394" customFormat="1" x14ac:dyDescent="0.2">
      <c r="A54" s="408" t="s">
        <v>17</v>
      </c>
      <c r="B54" s="393">
        <v>1594</v>
      </c>
      <c r="C54" s="393">
        <v>1182</v>
      </c>
      <c r="D54" s="393">
        <v>1577</v>
      </c>
      <c r="E54" s="393">
        <v>1170</v>
      </c>
      <c r="F54" s="14">
        <f t="shared" si="0"/>
        <v>0.98933500627352577</v>
      </c>
      <c r="G54" s="398">
        <f t="shared" si="0"/>
        <v>0.98984771573604058</v>
      </c>
    </row>
    <row r="55" spans="1:7" s="394" customFormat="1" x14ac:dyDescent="0.2">
      <c r="A55" s="406" t="s">
        <v>55</v>
      </c>
      <c r="B55" s="393">
        <v>1484</v>
      </c>
      <c r="C55" s="393">
        <v>1105</v>
      </c>
      <c r="D55" s="393">
        <v>1479</v>
      </c>
      <c r="E55" s="393">
        <v>1102</v>
      </c>
      <c r="F55" s="14">
        <f t="shared" si="0"/>
        <v>0.99663072776280326</v>
      </c>
      <c r="G55" s="398">
        <f t="shared" si="0"/>
        <v>0.99728506787330318</v>
      </c>
    </row>
    <row r="56" spans="1:7" s="394" customFormat="1" x14ac:dyDescent="0.2">
      <c r="A56" s="406" t="s">
        <v>56</v>
      </c>
      <c r="B56" s="393">
        <v>110</v>
      </c>
      <c r="C56" s="393">
        <v>77</v>
      </c>
      <c r="D56" s="393">
        <v>98</v>
      </c>
      <c r="E56" s="393">
        <v>68</v>
      </c>
      <c r="F56" s="14">
        <f t="shared" si="0"/>
        <v>0.89090909090909087</v>
      </c>
      <c r="G56" s="398">
        <f t="shared" si="0"/>
        <v>0.88311688311688308</v>
      </c>
    </row>
    <row r="57" spans="1:7" s="394" customFormat="1" x14ac:dyDescent="0.2">
      <c r="A57" s="408" t="s">
        <v>18</v>
      </c>
      <c r="B57" s="393">
        <v>1229</v>
      </c>
      <c r="C57" s="393">
        <v>826</v>
      </c>
      <c r="D57" s="393">
        <v>1201</v>
      </c>
      <c r="E57" s="393">
        <v>811</v>
      </c>
      <c r="F57" s="14">
        <f t="shared" si="0"/>
        <v>0.97721724979658253</v>
      </c>
      <c r="G57" s="398">
        <f t="shared" si="0"/>
        <v>0.98184019370460052</v>
      </c>
    </row>
    <row r="58" spans="1:7" s="394" customFormat="1" x14ac:dyDescent="0.2">
      <c r="A58" s="406" t="s">
        <v>55</v>
      </c>
      <c r="B58" s="393">
        <v>1015</v>
      </c>
      <c r="C58" s="393">
        <v>688</v>
      </c>
      <c r="D58" s="393">
        <v>998</v>
      </c>
      <c r="E58" s="393">
        <v>679</v>
      </c>
      <c r="F58" s="14">
        <f t="shared" si="0"/>
        <v>0.98325123152709359</v>
      </c>
      <c r="G58" s="398">
        <f t="shared" si="0"/>
        <v>0.98691860465116277</v>
      </c>
    </row>
    <row r="59" spans="1:7" s="394" customFormat="1" x14ac:dyDescent="0.2">
      <c r="A59" s="406" t="s">
        <v>56</v>
      </c>
      <c r="B59" s="393">
        <v>214</v>
      </c>
      <c r="C59" s="393">
        <v>138</v>
      </c>
      <c r="D59" s="393">
        <v>203</v>
      </c>
      <c r="E59" s="393">
        <v>132</v>
      </c>
      <c r="F59" s="14">
        <f t="shared" si="0"/>
        <v>0.94859813084112155</v>
      </c>
      <c r="G59" s="398">
        <f t="shared" si="0"/>
        <v>0.95652173913043481</v>
      </c>
    </row>
    <row r="60" spans="1:7" s="394" customFormat="1" x14ac:dyDescent="0.2">
      <c r="A60" s="408" t="s">
        <v>19</v>
      </c>
      <c r="B60" s="393">
        <v>2132</v>
      </c>
      <c r="C60" s="393">
        <v>1568</v>
      </c>
      <c r="D60" s="393">
        <v>2077</v>
      </c>
      <c r="E60" s="393">
        <v>1539</v>
      </c>
      <c r="F60" s="14">
        <f t="shared" si="0"/>
        <v>0.97420262664165103</v>
      </c>
      <c r="G60" s="398">
        <f t="shared" si="0"/>
        <v>0.98150510204081631</v>
      </c>
    </row>
    <row r="61" spans="1:7" s="394" customFormat="1" x14ac:dyDescent="0.2">
      <c r="A61" s="406" t="s">
        <v>55</v>
      </c>
      <c r="B61" s="393">
        <v>1976</v>
      </c>
      <c r="C61" s="393">
        <v>1471</v>
      </c>
      <c r="D61" s="393">
        <v>1928</v>
      </c>
      <c r="E61" s="393">
        <v>1447</v>
      </c>
      <c r="F61" s="14">
        <f t="shared" si="0"/>
        <v>0.97570850202429149</v>
      </c>
      <c r="G61" s="398">
        <f t="shared" si="0"/>
        <v>0.98368456832087015</v>
      </c>
    </row>
    <row r="62" spans="1:7" s="394" customFormat="1" x14ac:dyDescent="0.2">
      <c r="A62" s="406" t="s">
        <v>56</v>
      </c>
      <c r="B62" s="393">
        <v>156</v>
      </c>
      <c r="C62" s="393">
        <v>97</v>
      </c>
      <c r="D62" s="393">
        <v>149</v>
      </c>
      <c r="E62" s="393">
        <v>92</v>
      </c>
      <c r="F62" s="14">
        <f t="shared" si="0"/>
        <v>0.95512820512820518</v>
      </c>
      <c r="G62" s="398">
        <f t="shared" si="0"/>
        <v>0.94845360824742264</v>
      </c>
    </row>
    <row r="63" spans="1:7" s="394" customFormat="1" x14ac:dyDescent="0.2">
      <c r="A63" s="408" t="s">
        <v>20</v>
      </c>
      <c r="B63" s="393">
        <v>1293</v>
      </c>
      <c r="C63" s="393">
        <v>915</v>
      </c>
      <c r="D63" s="393">
        <v>1291</v>
      </c>
      <c r="E63" s="393">
        <v>915</v>
      </c>
      <c r="F63" s="14">
        <f t="shared" si="0"/>
        <v>0.99845320959010053</v>
      </c>
      <c r="G63" s="398">
        <f t="shared" si="0"/>
        <v>1</v>
      </c>
    </row>
    <row r="64" spans="1:7" s="394" customFormat="1" x14ac:dyDescent="0.2">
      <c r="A64" s="406" t="s">
        <v>55</v>
      </c>
      <c r="B64" s="393">
        <v>1147</v>
      </c>
      <c r="C64" s="393">
        <v>824</v>
      </c>
      <c r="D64" s="393">
        <v>1147</v>
      </c>
      <c r="E64" s="393">
        <v>824</v>
      </c>
      <c r="F64" s="14">
        <f t="shared" si="0"/>
        <v>1</v>
      </c>
      <c r="G64" s="398">
        <f t="shared" si="0"/>
        <v>1</v>
      </c>
    </row>
    <row r="65" spans="1:7" s="394" customFormat="1" x14ac:dyDescent="0.2">
      <c r="A65" s="406" t="s">
        <v>56</v>
      </c>
      <c r="B65" s="393">
        <v>146</v>
      </c>
      <c r="C65" s="393">
        <v>91</v>
      </c>
      <c r="D65" s="393">
        <v>144</v>
      </c>
      <c r="E65" s="393">
        <v>91</v>
      </c>
      <c r="F65" s="14">
        <f t="shared" si="0"/>
        <v>0.98630136986301364</v>
      </c>
      <c r="G65" s="398">
        <f t="shared" si="0"/>
        <v>1</v>
      </c>
    </row>
    <row r="66" spans="1:7" s="394" customFormat="1" x14ac:dyDescent="0.2">
      <c r="A66" s="408" t="s">
        <v>21</v>
      </c>
      <c r="B66" s="393">
        <v>1981</v>
      </c>
      <c r="C66" s="393">
        <v>1389</v>
      </c>
      <c r="D66" s="393">
        <v>1972</v>
      </c>
      <c r="E66" s="393">
        <v>1383</v>
      </c>
      <c r="F66" s="14">
        <f t="shared" si="0"/>
        <v>0.99545683997980816</v>
      </c>
      <c r="G66" s="398">
        <f t="shared" si="0"/>
        <v>0.99568034557235419</v>
      </c>
    </row>
    <row r="67" spans="1:7" s="394" customFormat="1" x14ac:dyDescent="0.2">
      <c r="A67" s="406" t="s">
        <v>55</v>
      </c>
      <c r="B67" s="393">
        <v>1832</v>
      </c>
      <c r="C67" s="393">
        <v>1281</v>
      </c>
      <c r="D67" s="393">
        <v>1823</v>
      </c>
      <c r="E67" s="393">
        <v>1275</v>
      </c>
      <c r="F67" s="14">
        <f t="shared" si="0"/>
        <v>0.99508733624454149</v>
      </c>
      <c r="G67" s="398">
        <f t="shared" si="0"/>
        <v>0.99531615925058547</v>
      </c>
    </row>
    <row r="68" spans="1:7" s="394" customFormat="1" x14ac:dyDescent="0.2">
      <c r="A68" s="406" t="s">
        <v>56</v>
      </c>
      <c r="B68" s="393">
        <v>149</v>
      </c>
      <c r="C68" s="393">
        <v>108</v>
      </c>
      <c r="D68" s="393">
        <v>149</v>
      </c>
      <c r="E68" s="393">
        <v>108</v>
      </c>
      <c r="F68" s="14">
        <f t="shared" si="0"/>
        <v>1</v>
      </c>
      <c r="G68" s="398">
        <f t="shared" si="0"/>
        <v>1</v>
      </c>
    </row>
    <row r="69" spans="1:7" s="394" customFormat="1" x14ac:dyDescent="0.2">
      <c r="A69" s="408" t="s">
        <v>22</v>
      </c>
      <c r="B69" s="393">
        <v>1050</v>
      </c>
      <c r="C69" s="393">
        <v>701</v>
      </c>
      <c r="D69" s="393">
        <v>1034</v>
      </c>
      <c r="E69" s="393">
        <v>694</v>
      </c>
      <c r="F69" s="14">
        <f t="shared" si="0"/>
        <v>0.98476190476190473</v>
      </c>
      <c r="G69" s="398">
        <f t="shared" si="0"/>
        <v>0.9900142653352354</v>
      </c>
    </row>
    <row r="70" spans="1:7" s="394" customFormat="1" x14ac:dyDescent="0.2">
      <c r="A70" s="406" t="s">
        <v>55</v>
      </c>
      <c r="B70" s="393">
        <v>938</v>
      </c>
      <c r="C70" s="393">
        <v>631</v>
      </c>
      <c r="D70" s="393">
        <v>923</v>
      </c>
      <c r="E70" s="393">
        <v>624</v>
      </c>
      <c r="F70" s="14">
        <f t="shared" si="0"/>
        <v>0.98400852878464817</v>
      </c>
      <c r="G70" s="398">
        <f t="shared" si="0"/>
        <v>0.9889064976228209</v>
      </c>
    </row>
    <row r="71" spans="1:7" s="394" customFormat="1" x14ac:dyDescent="0.2">
      <c r="A71" s="406" t="s">
        <v>56</v>
      </c>
      <c r="B71" s="393">
        <v>112</v>
      </c>
      <c r="C71" s="393">
        <v>70</v>
      </c>
      <c r="D71" s="393">
        <v>111</v>
      </c>
      <c r="E71" s="393">
        <v>70</v>
      </c>
      <c r="F71" s="14">
        <f t="shared" si="0"/>
        <v>0.9910714285714286</v>
      </c>
      <c r="G71" s="398">
        <f t="shared" si="0"/>
        <v>1</v>
      </c>
    </row>
    <row r="72" spans="1:7" s="394" customFormat="1" x14ac:dyDescent="0.2">
      <c r="A72" s="407" t="s">
        <v>23</v>
      </c>
      <c r="B72" s="392">
        <v>6415</v>
      </c>
      <c r="C72" s="392">
        <v>4827</v>
      </c>
      <c r="D72" s="392">
        <v>6388</v>
      </c>
      <c r="E72" s="392">
        <v>4809</v>
      </c>
      <c r="F72" s="12">
        <f t="shared" ref="F72:G135" si="1">D72/B72</f>
        <v>0.9957911145752143</v>
      </c>
      <c r="G72" s="399">
        <f t="shared" si="1"/>
        <v>0.99627097576134249</v>
      </c>
    </row>
    <row r="73" spans="1:7" s="394" customFormat="1" x14ac:dyDescent="0.2">
      <c r="A73" s="406" t="s">
        <v>55</v>
      </c>
      <c r="B73" s="393">
        <v>5917</v>
      </c>
      <c r="C73" s="393">
        <v>4470</v>
      </c>
      <c r="D73" s="393">
        <v>5899</v>
      </c>
      <c r="E73" s="393">
        <v>4459</v>
      </c>
      <c r="F73" s="14">
        <f t="shared" si="1"/>
        <v>0.99695791786378229</v>
      </c>
      <c r="G73" s="398">
        <f t="shared" si="1"/>
        <v>0.99753914988814318</v>
      </c>
    </row>
    <row r="74" spans="1:7" s="394" customFormat="1" x14ac:dyDescent="0.2">
      <c r="A74" s="406" t="s">
        <v>56</v>
      </c>
      <c r="B74" s="393">
        <v>498</v>
      </c>
      <c r="C74" s="393">
        <v>357</v>
      </c>
      <c r="D74" s="393">
        <v>489</v>
      </c>
      <c r="E74" s="393">
        <v>350</v>
      </c>
      <c r="F74" s="14">
        <f t="shared" si="1"/>
        <v>0.98192771084337349</v>
      </c>
      <c r="G74" s="398">
        <f t="shared" si="1"/>
        <v>0.98039215686274506</v>
      </c>
    </row>
    <row r="75" spans="1:7" s="394" customFormat="1" x14ac:dyDescent="0.2">
      <c r="A75" s="408" t="s">
        <v>24</v>
      </c>
      <c r="B75" s="393">
        <v>791</v>
      </c>
      <c r="C75" s="393">
        <v>571</v>
      </c>
      <c r="D75" s="393">
        <v>783</v>
      </c>
      <c r="E75" s="393">
        <v>565</v>
      </c>
      <c r="F75" s="14">
        <f t="shared" si="1"/>
        <v>0.9898862199747156</v>
      </c>
      <c r="G75" s="398">
        <f t="shared" si="1"/>
        <v>0.989492119089317</v>
      </c>
    </row>
    <row r="76" spans="1:7" s="394" customFormat="1" x14ac:dyDescent="0.2">
      <c r="A76" s="406" t="s">
        <v>55</v>
      </c>
      <c r="B76" s="393">
        <v>779</v>
      </c>
      <c r="C76" s="393">
        <v>562</v>
      </c>
      <c r="D76" s="393">
        <v>771</v>
      </c>
      <c r="E76" s="393">
        <v>556</v>
      </c>
      <c r="F76" s="14">
        <f t="shared" si="1"/>
        <v>0.98973042362002572</v>
      </c>
      <c r="G76" s="398">
        <f t="shared" si="1"/>
        <v>0.98932384341637014</v>
      </c>
    </row>
    <row r="77" spans="1:7" s="394" customFormat="1" x14ac:dyDescent="0.2">
      <c r="A77" s="406" t="s">
        <v>56</v>
      </c>
      <c r="B77" s="393">
        <v>12</v>
      </c>
      <c r="C77" s="393">
        <v>9</v>
      </c>
      <c r="D77" s="393">
        <v>12</v>
      </c>
      <c r="E77" s="393">
        <v>9</v>
      </c>
      <c r="F77" s="14">
        <f t="shared" si="1"/>
        <v>1</v>
      </c>
      <c r="G77" s="398">
        <f t="shared" si="1"/>
        <v>1</v>
      </c>
    </row>
    <row r="78" spans="1:7" s="394" customFormat="1" x14ac:dyDescent="0.2">
      <c r="A78" s="408" t="s">
        <v>25</v>
      </c>
      <c r="B78" s="393">
        <v>1059</v>
      </c>
      <c r="C78" s="393">
        <v>712</v>
      </c>
      <c r="D78" s="393">
        <v>1058</v>
      </c>
      <c r="E78" s="393">
        <v>712</v>
      </c>
      <c r="F78" s="14">
        <f t="shared" si="1"/>
        <v>0.99905571293673279</v>
      </c>
      <c r="G78" s="398">
        <f t="shared" si="1"/>
        <v>1</v>
      </c>
    </row>
    <row r="79" spans="1:7" s="394" customFormat="1" x14ac:dyDescent="0.2">
      <c r="A79" s="406" t="s">
        <v>55</v>
      </c>
      <c r="B79" s="393">
        <v>991</v>
      </c>
      <c r="C79" s="393">
        <v>677</v>
      </c>
      <c r="D79" s="393">
        <v>990</v>
      </c>
      <c r="E79" s="393">
        <v>677</v>
      </c>
      <c r="F79" s="14">
        <f t="shared" si="1"/>
        <v>0.99899091826437947</v>
      </c>
      <c r="G79" s="398">
        <f t="shared" si="1"/>
        <v>1</v>
      </c>
    </row>
    <row r="80" spans="1:7" s="394" customFormat="1" x14ac:dyDescent="0.2">
      <c r="A80" s="406" t="s">
        <v>56</v>
      </c>
      <c r="B80" s="393">
        <v>68</v>
      </c>
      <c r="C80" s="393">
        <v>35</v>
      </c>
      <c r="D80" s="393">
        <v>68</v>
      </c>
      <c r="E80" s="393">
        <v>35</v>
      </c>
      <c r="F80" s="14">
        <f t="shared" si="1"/>
        <v>1</v>
      </c>
      <c r="G80" s="398">
        <f t="shared" si="1"/>
        <v>1</v>
      </c>
    </row>
    <row r="81" spans="1:7" s="394" customFormat="1" x14ac:dyDescent="0.2">
      <c r="A81" s="408" t="s">
        <v>26</v>
      </c>
      <c r="B81" s="393">
        <v>1880</v>
      </c>
      <c r="C81" s="393">
        <v>1514</v>
      </c>
      <c r="D81" s="393">
        <v>1879</v>
      </c>
      <c r="E81" s="393">
        <v>1513</v>
      </c>
      <c r="F81" s="14">
        <f t="shared" si="1"/>
        <v>0.99946808510638296</v>
      </c>
      <c r="G81" s="398">
        <f t="shared" si="1"/>
        <v>0.99933949801849409</v>
      </c>
    </row>
    <row r="82" spans="1:7" s="394" customFormat="1" x14ac:dyDescent="0.2">
      <c r="A82" s="406" t="s">
        <v>55</v>
      </c>
      <c r="B82" s="393">
        <v>1671</v>
      </c>
      <c r="C82" s="393">
        <v>1345</v>
      </c>
      <c r="D82" s="393">
        <v>1670</v>
      </c>
      <c r="E82" s="393">
        <v>1344</v>
      </c>
      <c r="F82" s="14">
        <f t="shared" si="1"/>
        <v>0.99940155595451829</v>
      </c>
      <c r="G82" s="398">
        <f t="shared" si="1"/>
        <v>0.99925650557620815</v>
      </c>
    </row>
    <row r="83" spans="1:7" s="394" customFormat="1" x14ac:dyDescent="0.2">
      <c r="A83" s="406" t="s">
        <v>56</v>
      </c>
      <c r="B83" s="393">
        <v>209</v>
      </c>
      <c r="C83" s="393">
        <v>169</v>
      </c>
      <c r="D83" s="393">
        <v>209</v>
      </c>
      <c r="E83" s="393">
        <v>169</v>
      </c>
      <c r="F83" s="14">
        <f t="shared" si="1"/>
        <v>1</v>
      </c>
      <c r="G83" s="398">
        <f t="shared" si="1"/>
        <v>1</v>
      </c>
    </row>
    <row r="84" spans="1:7" s="394" customFormat="1" x14ac:dyDescent="0.2">
      <c r="A84" s="408" t="s">
        <v>27</v>
      </c>
      <c r="B84" s="393">
        <v>1471</v>
      </c>
      <c r="C84" s="393">
        <v>1168</v>
      </c>
      <c r="D84" s="393">
        <v>1458</v>
      </c>
      <c r="E84" s="393">
        <v>1160</v>
      </c>
      <c r="F84" s="14">
        <f t="shared" si="1"/>
        <v>0.99116247450713801</v>
      </c>
      <c r="G84" s="398">
        <f t="shared" si="1"/>
        <v>0.99315068493150682</v>
      </c>
    </row>
    <row r="85" spans="1:7" s="394" customFormat="1" x14ac:dyDescent="0.2">
      <c r="A85" s="406" t="s">
        <v>55</v>
      </c>
      <c r="B85" s="393">
        <v>1364</v>
      </c>
      <c r="C85" s="393">
        <v>1090</v>
      </c>
      <c r="D85" s="393">
        <v>1360</v>
      </c>
      <c r="E85" s="393">
        <v>1089</v>
      </c>
      <c r="F85" s="14">
        <f t="shared" si="1"/>
        <v>0.99706744868035191</v>
      </c>
      <c r="G85" s="398">
        <f t="shared" si="1"/>
        <v>0.99908256880733948</v>
      </c>
    </row>
    <row r="86" spans="1:7" s="394" customFormat="1" x14ac:dyDescent="0.2">
      <c r="A86" s="406" t="s">
        <v>56</v>
      </c>
      <c r="B86" s="393">
        <v>107</v>
      </c>
      <c r="C86" s="393">
        <v>78</v>
      </c>
      <c r="D86" s="393">
        <v>98</v>
      </c>
      <c r="E86" s="393">
        <v>71</v>
      </c>
      <c r="F86" s="14">
        <f t="shared" si="1"/>
        <v>0.91588785046728971</v>
      </c>
      <c r="G86" s="398">
        <f t="shared" si="1"/>
        <v>0.91025641025641024</v>
      </c>
    </row>
    <row r="87" spans="1:7" s="394" customFormat="1" x14ac:dyDescent="0.2">
      <c r="A87" s="408" t="s">
        <v>28</v>
      </c>
      <c r="B87" s="393">
        <v>414</v>
      </c>
      <c r="C87" s="393">
        <v>307</v>
      </c>
      <c r="D87" s="393">
        <v>414</v>
      </c>
      <c r="E87" s="393">
        <v>307</v>
      </c>
      <c r="F87" s="14">
        <f t="shared" si="1"/>
        <v>1</v>
      </c>
      <c r="G87" s="398">
        <f t="shared" si="1"/>
        <v>1</v>
      </c>
    </row>
    <row r="88" spans="1:7" s="394" customFormat="1" x14ac:dyDescent="0.2">
      <c r="A88" s="406" t="s">
        <v>55</v>
      </c>
      <c r="B88" s="393">
        <v>391</v>
      </c>
      <c r="C88" s="393">
        <v>295</v>
      </c>
      <c r="D88" s="393">
        <v>391</v>
      </c>
      <c r="E88" s="393">
        <v>295</v>
      </c>
      <c r="F88" s="14">
        <f t="shared" si="1"/>
        <v>1</v>
      </c>
      <c r="G88" s="398">
        <f t="shared" si="1"/>
        <v>1</v>
      </c>
    </row>
    <row r="89" spans="1:7" s="394" customFormat="1" x14ac:dyDescent="0.2">
      <c r="A89" s="406" t="s">
        <v>56</v>
      </c>
      <c r="B89" s="393">
        <v>23</v>
      </c>
      <c r="C89" s="393">
        <v>12</v>
      </c>
      <c r="D89" s="393">
        <v>23</v>
      </c>
      <c r="E89" s="393">
        <v>12</v>
      </c>
      <c r="F89" s="14">
        <f t="shared" si="1"/>
        <v>1</v>
      </c>
      <c r="G89" s="398">
        <f t="shared" si="1"/>
        <v>1</v>
      </c>
    </row>
    <row r="90" spans="1:7" s="394" customFormat="1" x14ac:dyDescent="0.2">
      <c r="A90" s="408" t="s">
        <v>29</v>
      </c>
      <c r="B90" s="393">
        <v>800</v>
      </c>
      <c r="C90" s="393">
        <v>555</v>
      </c>
      <c r="D90" s="393">
        <v>796</v>
      </c>
      <c r="E90" s="393">
        <v>552</v>
      </c>
      <c r="F90" s="14">
        <f t="shared" si="1"/>
        <v>0.995</v>
      </c>
      <c r="G90" s="398">
        <f t="shared" si="1"/>
        <v>0.99459459459459465</v>
      </c>
    </row>
    <row r="91" spans="1:7" s="394" customFormat="1" x14ac:dyDescent="0.2">
      <c r="A91" s="406" t="s">
        <v>55</v>
      </c>
      <c r="B91" s="393">
        <v>721</v>
      </c>
      <c r="C91" s="393">
        <v>501</v>
      </c>
      <c r="D91" s="393">
        <v>717</v>
      </c>
      <c r="E91" s="393">
        <v>498</v>
      </c>
      <c r="F91" s="14">
        <f t="shared" si="1"/>
        <v>0.99445214979195562</v>
      </c>
      <c r="G91" s="398">
        <f t="shared" si="1"/>
        <v>0.99401197604790414</v>
      </c>
    </row>
    <row r="92" spans="1:7" s="394" customFormat="1" x14ac:dyDescent="0.2">
      <c r="A92" s="406" t="s">
        <v>56</v>
      </c>
      <c r="B92" s="393">
        <v>79</v>
      </c>
      <c r="C92" s="393">
        <v>54</v>
      </c>
      <c r="D92" s="393">
        <v>79</v>
      </c>
      <c r="E92" s="393">
        <v>54</v>
      </c>
      <c r="F92" s="14">
        <f t="shared" si="1"/>
        <v>1</v>
      </c>
      <c r="G92" s="398">
        <f t="shared" si="1"/>
        <v>1</v>
      </c>
    </row>
    <row r="93" spans="1:7" s="394" customFormat="1" x14ac:dyDescent="0.2">
      <c r="A93" s="407" t="s">
        <v>30</v>
      </c>
      <c r="B93" s="392">
        <v>7033</v>
      </c>
      <c r="C93" s="392">
        <v>5007</v>
      </c>
      <c r="D93" s="392">
        <v>6987</v>
      </c>
      <c r="E93" s="392">
        <v>4982</v>
      </c>
      <c r="F93" s="12">
        <f t="shared" si="1"/>
        <v>0.99345940565903601</v>
      </c>
      <c r="G93" s="399">
        <f t="shared" si="1"/>
        <v>0.99500699021370087</v>
      </c>
    </row>
    <row r="94" spans="1:7" s="394" customFormat="1" x14ac:dyDescent="0.2">
      <c r="A94" s="406" t="s">
        <v>55</v>
      </c>
      <c r="B94" s="393">
        <v>6441</v>
      </c>
      <c r="C94" s="393">
        <v>4600</v>
      </c>
      <c r="D94" s="393">
        <v>6405</v>
      </c>
      <c r="E94" s="393">
        <v>4582</v>
      </c>
      <c r="F94" s="14">
        <f t="shared" si="1"/>
        <v>0.99441080577550067</v>
      </c>
      <c r="G94" s="398">
        <f t="shared" si="1"/>
        <v>0.99608695652173918</v>
      </c>
    </row>
    <row r="95" spans="1:7" s="394" customFormat="1" x14ac:dyDescent="0.2">
      <c r="A95" s="406" t="s">
        <v>56</v>
      </c>
      <c r="B95" s="393">
        <v>592</v>
      </c>
      <c r="C95" s="393">
        <v>407</v>
      </c>
      <c r="D95" s="393">
        <v>582</v>
      </c>
      <c r="E95" s="393">
        <v>400</v>
      </c>
      <c r="F95" s="14">
        <f t="shared" si="1"/>
        <v>0.98310810810810811</v>
      </c>
      <c r="G95" s="398">
        <f t="shared" si="1"/>
        <v>0.98280098280098283</v>
      </c>
    </row>
    <row r="96" spans="1:7" s="394" customFormat="1" x14ac:dyDescent="0.2">
      <c r="A96" s="408" t="s">
        <v>31</v>
      </c>
      <c r="B96" s="393">
        <v>1678</v>
      </c>
      <c r="C96" s="393">
        <v>1143</v>
      </c>
      <c r="D96" s="393">
        <v>1677</v>
      </c>
      <c r="E96" s="393">
        <v>1143</v>
      </c>
      <c r="F96" s="14">
        <f t="shared" si="1"/>
        <v>0.99940405244338493</v>
      </c>
      <c r="G96" s="398">
        <f t="shared" si="1"/>
        <v>1</v>
      </c>
    </row>
    <row r="97" spans="1:7" s="394" customFormat="1" x14ac:dyDescent="0.2">
      <c r="A97" s="406" t="s">
        <v>55</v>
      </c>
      <c r="B97" s="393">
        <v>1560</v>
      </c>
      <c r="C97" s="393">
        <v>1062</v>
      </c>
      <c r="D97" s="393">
        <v>1560</v>
      </c>
      <c r="E97" s="393">
        <v>1062</v>
      </c>
      <c r="F97" s="14">
        <f t="shared" si="1"/>
        <v>1</v>
      </c>
      <c r="G97" s="398">
        <f t="shared" si="1"/>
        <v>1</v>
      </c>
    </row>
    <row r="98" spans="1:7" s="394" customFormat="1" x14ac:dyDescent="0.2">
      <c r="A98" s="406" t="s">
        <v>56</v>
      </c>
      <c r="B98" s="393">
        <v>118</v>
      </c>
      <c r="C98" s="393">
        <v>81</v>
      </c>
      <c r="D98" s="393">
        <v>117</v>
      </c>
      <c r="E98" s="393">
        <v>81</v>
      </c>
      <c r="F98" s="14">
        <f t="shared" si="1"/>
        <v>0.99152542372881358</v>
      </c>
      <c r="G98" s="398">
        <f t="shared" si="1"/>
        <v>1</v>
      </c>
    </row>
    <row r="99" spans="1:7" s="394" customFormat="1" x14ac:dyDescent="0.2">
      <c r="A99" s="408" t="s">
        <v>32</v>
      </c>
      <c r="B99" s="393">
        <v>661</v>
      </c>
      <c r="C99" s="393">
        <v>489</v>
      </c>
      <c r="D99" s="393">
        <v>648</v>
      </c>
      <c r="E99" s="393">
        <v>479</v>
      </c>
      <c r="F99" s="14">
        <f t="shared" si="1"/>
        <v>0.98033282904689867</v>
      </c>
      <c r="G99" s="398">
        <f t="shared" si="1"/>
        <v>0.9795501022494888</v>
      </c>
    </row>
    <row r="100" spans="1:7" s="394" customFormat="1" x14ac:dyDescent="0.2">
      <c r="A100" s="406" t="s">
        <v>55</v>
      </c>
      <c r="B100" s="393">
        <v>561</v>
      </c>
      <c r="C100" s="393">
        <v>419</v>
      </c>
      <c r="D100" s="393">
        <v>556</v>
      </c>
      <c r="E100" s="393">
        <v>415</v>
      </c>
      <c r="F100" s="14">
        <f t="shared" si="1"/>
        <v>0.9910873440285205</v>
      </c>
      <c r="G100" s="398">
        <f t="shared" si="1"/>
        <v>0.99045346062052508</v>
      </c>
    </row>
    <row r="101" spans="1:7" s="394" customFormat="1" x14ac:dyDescent="0.2">
      <c r="A101" s="406" t="s">
        <v>56</v>
      </c>
      <c r="B101" s="393">
        <v>100</v>
      </c>
      <c r="C101" s="393">
        <v>70</v>
      </c>
      <c r="D101" s="393">
        <v>92</v>
      </c>
      <c r="E101" s="393">
        <v>64</v>
      </c>
      <c r="F101" s="14">
        <f t="shared" si="1"/>
        <v>0.92</v>
      </c>
      <c r="G101" s="398">
        <f t="shared" si="1"/>
        <v>0.91428571428571426</v>
      </c>
    </row>
    <row r="102" spans="1:7" s="394" customFormat="1" x14ac:dyDescent="0.2">
      <c r="A102" s="408" t="s">
        <v>33</v>
      </c>
      <c r="B102" s="393">
        <v>1161</v>
      </c>
      <c r="C102" s="393">
        <v>809</v>
      </c>
      <c r="D102" s="393">
        <v>1152</v>
      </c>
      <c r="E102" s="393">
        <v>806</v>
      </c>
      <c r="F102" s="14">
        <f t="shared" si="1"/>
        <v>0.99224806201550386</v>
      </c>
      <c r="G102" s="398">
        <f t="shared" si="1"/>
        <v>0.99629171817058093</v>
      </c>
    </row>
    <row r="103" spans="1:7" s="394" customFormat="1" x14ac:dyDescent="0.2">
      <c r="A103" s="406" t="s">
        <v>55</v>
      </c>
      <c r="B103" s="393">
        <v>1060</v>
      </c>
      <c r="C103" s="393">
        <v>741</v>
      </c>
      <c r="D103" s="393">
        <v>1051</v>
      </c>
      <c r="E103" s="393">
        <v>738</v>
      </c>
      <c r="F103" s="14">
        <f t="shared" si="1"/>
        <v>0.9915094339622641</v>
      </c>
      <c r="G103" s="398">
        <f t="shared" si="1"/>
        <v>0.99595141700404854</v>
      </c>
    </row>
    <row r="104" spans="1:7" s="394" customFormat="1" x14ac:dyDescent="0.2">
      <c r="A104" s="406" t="s">
        <v>56</v>
      </c>
      <c r="B104" s="393">
        <v>101</v>
      </c>
      <c r="C104" s="393">
        <v>68</v>
      </c>
      <c r="D104" s="393">
        <v>101</v>
      </c>
      <c r="E104" s="393">
        <v>68</v>
      </c>
      <c r="F104" s="14">
        <f t="shared" si="1"/>
        <v>1</v>
      </c>
      <c r="G104" s="398">
        <f t="shared" si="1"/>
        <v>1</v>
      </c>
    </row>
    <row r="105" spans="1:7" s="394" customFormat="1" x14ac:dyDescent="0.2">
      <c r="A105" s="408" t="s">
        <v>34</v>
      </c>
      <c r="B105" s="393">
        <v>414</v>
      </c>
      <c r="C105" s="393">
        <v>317</v>
      </c>
      <c r="D105" s="393">
        <v>413</v>
      </c>
      <c r="E105" s="393">
        <v>316</v>
      </c>
      <c r="F105" s="14">
        <f t="shared" si="1"/>
        <v>0.99758454106280192</v>
      </c>
      <c r="G105" s="398">
        <f t="shared" si="1"/>
        <v>0.99684542586750791</v>
      </c>
    </row>
    <row r="106" spans="1:7" s="394" customFormat="1" x14ac:dyDescent="0.2">
      <c r="A106" s="406" t="s">
        <v>55</v>
      </c>
      <c r="B106" s="393">
        <v>333</v>
      </c>
      <c r="C106" s="393">
        <v>261</v>
      </c>
      <c r="D106" s="393">
        <v>333</v>
      </c>
      <c r="E106" s="393">
        <v>261</v>
      </c>
      <c r="F106" s="14">
        <f t="shared" si="1"/>
        <v>1</v>
      </c>
      <c r="G106" s="398">
        <f t="shared" si="1"/>
        <v>1</v>
      </c>
    </row>
    <row r="107" spans="1:7" s="394" customFormat="1" x14ac:dyDescent="0.2">
      <c r="A107" s="406" t="s">
        <v>56</v>
      </c>
      <c r="B107" s="393">
        <v>81</v>
      </c>
      <c r="C107" s="393">
        <v>56</v>
      </c>
      <c r="D107" s="393">
        <v>80</v>
      </c>
      <c r="E107" s="393">
        <v>55</v>
      </c>
      <c r="F107" s="14">
        <f t="shared" si="1"/>
        <v>0.98765432098765427</v>
      </c>
      <c r="G107" s="398">
        <f t="shared" si="1"/>
        <v>0.9821428571428571</v>
      </c>
    </row>
    <row r="108" spans="1:7" s="394" customFormat="1" x14ac:dyDescent="0.2">
      <c r="A108" s="408" t="s">
        <v>35</v>
      </c>
      <c r="B108" s="393">
        <v>554</v>
      </c>
      <c r="C108" s="393">
        <v>387</v>
      </c>
      <c r="D108" s="393">
        <v>548</v>
      </c>
      <c r="E108" s="393">
        <v>384</v>
      </c>
      <c r="F108" s="14">
        <f t="shared" si="1"/>
        <v>0.98916967509025266</v>
      </c>
      <c r="G108" s="398">
        <f t="shared" si="1"/>
        <v>0.99224806201550386</v>
      </c>
    </row>
    <row r="109" spans="1:7" s="394" customFormat="1" x14ac:dyDescent="0.2">
      <c r="A109" s="406" t="s">
        <v>55</v>
      </c>
      <c r="B109" s="393">
        <v>543</v>
      </c>
      <c r="C109" s="393">
        <v>378</v>
      </c>
      <c r="D109" s="393">
        <v>537</v>
      </c>
      <c r="E109" s="393">
        <v>375</v>
      </c>
      <c r="F109" s="14">
        <f t="shared" si="1"/>
        <v>0.98895027624309395</v>
      </c>
      <c r="G109" s="398">
        <f t="shared" si="1"/>
        <v>0.99206349206349209</v>
      </c>
    </row>
    <row r="110" spans="1:7" s="394" customFormat="1" x14ac:dyDescent="0.2">
      <c r="A110" s="406" t="s">
        <v>56</v>
      </c>
      <c r="B110" s="393">
        <v>11</v>
      </c>
      <c r="C110" s="393">
        <v>9</v>
      </c>
      <c r="D110" s="393">
        <v>11</v>
      </c>
      <c r="E110" s="393">
        <v>9</v>
      </c>
      <c r="F110" s="14">
        <f t="shared" si="1"/>
        <v>1</v>
      </c>
      <c r="G110" s="398">
        <f t="shared" si="1"/>
        <v>1</v>
      </c>
    </row>
    <row r="111" spans="1:7" s="394" customFormat="1" x14ac:dyDescent="0.2">
      <c r="A111" s="408" t="s">
        <v>36</v>
      </c>
      <c r="B111" s="393">
        <v>1835</v>
      </c>
      <c r="C111" s="393">
        <v>1385</v>
      </c>
      <c r="D111" s="393">
        <v>1822</v>
      </c>
      <c r="E111" s="393">
        <v>1377</v>
      </c>
      <c r="F111" s="14">
        <f t="shared" si="1"/>
        <v>0.99291553133514987</v>
      </c>
      <c r="G111" s="398">
        <f t="shared" si="1"/>
        <v>0.99422382671480147</v>
      </c>
    </row>
    <row r="112" spans="1:7" s="394" customFormat="1" x14ac:dyDescent="0.2">
      <c r="A112" s="406" t="s">
        <v>55</v>
      </c>
      <c r="B112" s="393">
        <v>1720</v>
      </c>
      <c r="C112" s="393">
        <v>1301</v>
      </c>
      <c r="D112" s="393">
        <v>1707</v>
      </c>
      <c r="E112" s="393">
        <v>1293</v>
      </c>
      <c r="F112" s="14">
        <f t="shared" si="1"/>
        <v>0.99244186046511629</v>
      </c>
      <c r="G112" s="398">
        <f t="shared" si="1"/>
        <v>0.9938508839354343</v>
      </c>
    </row>
    <row r="113" spans="1:7" s="394" customFormat="1" x14ac:dyDescent="0.2">
      <c r="A113" s="406" t="s">
        <v>56</v>
      </c>
      <c r="B113" s="393">
        <v>115</v>
      </c>
      <c r="C113" s="393">
        <v>84</v>
      </c>
      <c r="D113" s="393">
        <v>115</v>
      </c>
      <c r="E113" s="393">
        <v>84</v>
      </c>
      <c r="F113" s="14">
        <f t="shared" si="1"/>
        <v>1</v>
      </c>
      <c r="G113" s="398">
        <f t="shared" si="1"/>
        <v>1</v>
      </c>
    </row>
    <row r="114" spans="1:7" s="394" customFormat="1" x14ac:dyDescent="0.2">
      <c r="A114" s="408" t="s">
        <v>37</v>
      </c>
      <c r="B114" s="393">
        <v>730</v>
      </c>
      <c r="C114" s="393">
        <v>477</v>
      </c>
      <c r="D114" s="393">
        <v>727</v>
      </c>
      <c r="E114" s="393">
        <v>477</v>
      </c>
      <c r="F114" s="14">
        <f t="shared" si="1"/>
        <v>0.99589041095890407</v>
      </c>
      <c r="G114" s="398">
        <f t="shared" si="1"/>
        <v>1</v>
      </c>
    </row>
    <row r="115" spans="1:7" s="394" customFormat="1" x14ac:dyDescent="0.2">
      <c r="A115" s="406" t="s">
        <v>55</v>
      </c>
      <c r="B115" s="393">
        <v>664</v>
      </c>
      <c r="C115" s="393">
        <v>438</v>
      </c>
      <c r="D115" s="393">
        <v>661</v>
      </c>
      <c r="E115" s="393">
        <v>438</v>
      </c>
      <c r="F115" s="14">
        <f t="shared" si="1"/>
        <v>0.99548192771084343</v>
      </c>
      <c r="G115" s="398">
        <f t="shared" si="1"/>
        <v>1</v>
      </c>
    </row>
    <row r="116" spans="1:7" s="394" customFormat="1" x14ac:dyDescent="0.2">
      <c r="A116" s="406" t="s">
        <v>56</v>
      </c>
      <c r="B116" s="393">
        <v>66</v>
      </c>
      <c r="C116" s="393">
        <v>39</v>
      </c>
      <c r="D116" s="393">
        <v>66</v>
      </c>
      <c r="E116" s="393">
        <v>39</v>
      </c>
      <c r="F116" s="14">
        <f t="shared" si="1"/>
        <v>1</v>
      </c>
      <c r="G116" s="398">
        <f t="shared" si="1"/>
        <v>1</v>
      </c>
    </row>
    <row r="117" spans="1:7" s="394" customFormat="1" x14ac:dyDescent="0.2">
      <c r="A117" s="407" t="s">
        <v>38</v>
      </c>
      <c r="B117" s="392">
        <v>5480</v>
      </c>
      <c r="C117" s="392">
        <v>4185</v>
      </c>
      <c r="D117" s="392">
        <v>5441</v>
      </c>
      <c r="E117" s="392">
        <v>4159</v>
      </c>
      <c r="F117" s="12">
        <f t="shared" si="1"/>
        <v>0.99288321167883209</v>
      </c>
      <c r="G117" s="399">
        <f t="shared" si="1"/>
        <v>0.99378733572281963</v>
      </c>
    </row>
    <row r="118" spans="1:7" s="394" customFormat="1" x14ac:dyDescent="0.2">
      <c r="A118" s="406" t="s">
        <v>55</v>
      </c>
      <c r="B118" s="393">
        <v>5210</v>
      </c>
      <c r="C118" s="393">
        <v>3980</v>
      </c>
      <c r="D118" s="393">
        <v>5187</v>
      </c>
      <c r="E118" s="393">
        <v>3963</v>
      </c>
      <c r="F118" s="14">
        <f t="shared" si="1"/>
        <v>0.99558541266794631</v>
      </c>
      <c r="G118" s="398">
        <f t="shared" si="1"/>
        <v>0.99572864321608046</v>
      </c>
    </row>
    <row r="119" spans="1:7" s="394" customFormat="1" x14ac:dyDescent="0.2">
      <c r="A119" s="406" t="s">
        <v>56</v>
      </c>
      <c r="B119" s="393">
        <v>270</v>
      </c>
      <c r="C119" s="393">
        <v>205</v>
      </c>
      <c r="D119" s="393">
        <v>254</v>
      </c>
      <c r="E119" s="393">
        <v>196</v>
      </c>
      <c r="F119" s="14">
        <f t="shared" si="1"/>
        <v>0.94074074074074077</v>
      </c>
      <c r="G119" s="398">
        <f t="shared" si="1"/>
        <v>0.95609756097560972</v>
      </c>
    </row>
    <row r="120" spans="1:7" s="394" customFormat="1" x14ac:dyDescent="0.2">
      <c r="A120" s="408" t="s">
        <v>39</v>
      </c>
      <c r="B120" s="393">
        <v>5045</v>
      </c>
      <c r="C120" s="393">
        <v>3851</v>
      </c>
      <c r="D120" s="393">
        <v>5026</v>
      </c>
      <c r="E120" s="393">
        <v>3838</v>
      </c>
      <c r="F120" s="14">
        <f t="shared" si="1"/>
        <v>0.99623389494549064</v>
      </c>
      <c r="G120" s="398">
        <f t="shared" si="1"/>
        <v>0.99662425344066474</v>
      </c>
    </row>
    <row r="121" spans="1:7" s="394" customFormat="1" x14ac:dyDescent="0.2">
      <c r="A121" s="406" t="s">
        <v>55</v>
      </c>
      <c r="B121" s="393">
        <v>5045</v>
      </c>
      <c r="C121" s="393">
        <v>3851</v>
      </c>
      <c r="D121" s="393">
        <v>5026</v>
      </c>
      <c r="E121" s="393">
        <v>3838</v>
      </c>
      <c r="F121" s="14">
        <f t="shared" si="1"/>
        <v>0.99623389494549064</v>
      </c>
      <c r="G121" s="398">
        <f t="shared" si="1"/>
        <v>0.99662425344066474</v>
      </c>
    </row>
    <row r="122" spans="1:7" s="394" customFormat="1" x14ac:dyDescent="0.2">
      <c r="A122" s="408" t="s">
        <v>40</v>
      </c>
      <c r="B122" s="393">
        <v>435</v>
      </c>
      <c r="C122" s="393">
        <v>334</v>
      </c>
      <c r="D122" s="393">
        <v>415</v>
      </c>
      <c r="E122" s="393">
        <v>321</v>
      </c>
      <c r="F122" s="14">
        <f t="shared" si="1"/>
        <v>0.95402298850574707</v>
      </c>
      <c r="G122" s="398">
        <f t="shared" si="1"/>
        <v>0.96107784431137722</v>
      </c>
    </row>
    <row r="123" spans="1:7" s="394" customFormat="1" x14ac:dyDescent="0.2">
      <c r="A123" s="406" t="s">
        <v>55</v>
      </c>
      <c r="B123" s="393">
        <v>165</v>
      </c>
      <c r="C123" s="393">
        <v>129</v>
      </c>
      <c r="D123" s="393">
        <v>161</v>
      </c>
      <c r="E123" s="393">
        <v>125</v>
      </c>
      <c r="F123" s="14">
        <f t="shared" si="1"/>
        <v>0.97575757575757571</v>
      </c>
      <c r="G123" s="398">
        <f t="shared" si="1"/>
        <v>0.96899224806201545</v>
      </c>
    </row>
    <row r="124" spans="1:7" s="394" customFormat="1" x14ac:dyDescent="0.2">
      <c r="A124" s="406" t="s">
        <v>56</v>
      </c>
      <c r="B124" s="393">
        <v>270</v>
      </c>
      <c r="C124" s="393">
        <v>205</v>
      </c>
      <c r="D124" s="393">
        <v>254</v>
      </c>
      <c r="E124" s="393">
        <v>196</v>
      </c>
      <c r="F124" s="14">
        <f t="shared" si="1"/>
        <v>0.94074074074074077</v>
      </c>
      <c r="G124" s="398">
        <f t="shared" si="1"/>
        <v>0.95609756097560972</v>
      </c>
    </row>
    <row r="125" spans="1:7" s="394" customFormat="1" x14ac:dyDescent="0.2">
      <c r="A125" s="407" t="s">
        <v>41</v>
      </c>
      <c r="B125" s="392">
        <v>6134</v>
      </c>
      <c r="C125" s="392">
        <v>4289</v>
      </c>
      <c r="D125" s="392">
        <v>6101</v>
      </c>
      <c r="E125" s="392">
        <v>4271</v>
      </c>
      <c r="F125" s="12">
        <f t="shared" si="1"/>
        <v>0.99462014998369741</v>
      </c>
      <c r="G125" s="399">
        <f t="shared" si="1"/>
        <v>0.99580321753322454</v>
      </c>
    </row>
    <row r="126" spans="1:7" s="394" customFormat="1" x14ac:dyDescent="0.2">
      <c r="A126" s="406" t="s">
        <v>55</v>
      </c>
      <c r="B126" s="393">
        <v>5557</v>
      </c>
      <c r="C126" s="393">
        <v>3889</v>
      </c>
      <c r="D126" s="393">
        <v>5527</v>
      </c>
      <c r="E126" s="393">
        <v>3872</v>
      </c>
      <c r="F126" s="14">
        <f t="shared" si="1"/>
        <v>0.99460140363505489</v>
      </c>
      <c r="G126" s="398">
        <f t="shared" si="1"/>
        <v>0.99562869632296225</v>
      </c>
    </row>
    <row r="127" spans="1:7" s="394" customFormat="1" x14ac:dyDescent="0.2">
      <c r="A127" s="406" t="s">
        <v>56</v>
      </c>
      <c r="B127" s="393">
        <v>577</v>
      </c>
      <c r="C127" s="393">
        <v>400</v>
      </c>
      <c r="D127" s="393">
        <v>574</v>
      </c>
      <c r="E127" s="393">
        <v>399</v>
      </c>
      <c r="F127" s="14">
        <f t="shared" si="1"/>
        <v>0.99480069324090126</v>
      </c>
      <c r="G127" s="398">
        <f t="shared" si="1"/>
        <v>0.99750000000000005</v>
      </c>
    </row>
    <row r="128" spans="1:7" s="394" customFormat="1" x14ac:dyDescent="0.2">
      <c r="A128" s="408" t="s">
        <v>42</v>
      </c>
      <c r="B128" s="393">
        <v>1899</v>
      </c>
      <c r="C128" s="393">
        <v>1390</v>
      </c>
      <c r="D128" s="393">
        <v>1899</v>
      </c>
      <c r="E128" s="393">
        <v>1390</v>
      </c>
      <c r="F128" s="14">
        <f t="shared" si="1"/>
        <v>1</v>
      </c>
      <c r="G128" s="398">
        <f t="shared" si="1"/>
        <v>1</v>
      </c>
    </row>
    <row r="129" spans="1:7" s="394" customFormat="1" x14ac:dyDescent="0.2">
      <c r="A129" s="406" t="s">
        <v>55</v>
      </c>
      <c r="B129" s="393">
        <v>1768</v>
      </c>
      <c r="C129" s="393">
        <v>1299</v>
      </c>
      <c r="D129" s="393">
        <v>1768</v>
      </c>
      <c r="E129" s="393">
        <v>1299</v>
      </c>
      <c r="F129" s="14">
        <f t="shared" si="1"/>
        <v>1</v>
      </c>
      <c r="G129" s="398">
        <f t="shared" si="1"/>
        <v>1</v>
      </c>
    </row>
    <row r="130" spans="1:7" s="394" customFormat="1" x14ac:dyDescent="0.2">
      <c r="A130" s="406" t="s">
        <v>56</v>
      </c>
      <c r="B130" s="393">
        <v>131</v>
      </c>
      <c r="C130" s="393">
        <v>91</v>
      </c>
      <c r="D130" s="393">
        <v>131</v>
      </c>
      <c r="E130" s="393">
        <v>91</v>
      </c>
      <c r="F130" s="14">
        <f t="shared" si="1"/>
        <v>1</v>
      </c>
      <c r="G130" s="398">
        <f t="shared" si="1"/>
        <v>1</v>
      </c>
    </row>
    <row r="131" spans="1:7" s="394" customFormat="1" x14ac:dyDescent="0.2">
      <c r="A131" s="408" t="s">
        <v>43</v>
      </c>
      <c r="B131" s="393">
        <v>1267</v>
      </c>
      <c r="C131" s="393">
        <v>878</v>
      </c>
      <c r="D131" s="393">
        <v>1263</v>
      </c>
      <c r="E131" s="393">
        <v>875</v>
      </c>
      <c r="F131" s="14">
        <f t="shared" si="1"/>
        <v>0.9968429360694554</v>
      </c>
      <c r="G131" s="398">
        <f t="shared" si="1"/>
        <v>0.99658314350797261</v>
      </c>
    </row>
    <row r="132" spans="1:7" s="394" customFormat="1" x14ac:dyDescent="0.2">
      <c r="A132" s="406" t="s">
        <v>55</v>
      </c>
      <c r="B132" s="393">
        <v>1078</v>
      </c>
      <c r="C132" s="393">
        <v>752</v>
      </c>
      <c r="D132" s="393">
        <v>1076</v>
      </c>
      <c r="E132" s="393">
        <v>750</v>
      </c>
      <c r="F132" s="14">
        <f t="shared" si="1"/>
        <v>0.99814471243042668</v>
      </c>
      <c r="G132" s="398">
        <f t="shared" si="1"/>
        <v>0.99734042553191493</v>
      </c>
    </row>
    <row r="133" spans="1:7" s="394" customFormat="1" x14ac:dyDescent="0.2">
      <c r="A133" s="406" t="s">
        <v>56</v>
      </c>
      <c r="B133" s="393">
        <v>189</v>
      </c>
      <c r="C133" s="393">
        <v>126</v>
      </c>
      <c r="D133" s="393">
        <v>187</v>
      </c>
      <c r="E133" s="393">
        <v>125</v>
      </c>
      <c r="F133" s="14">
        <f t="shared" si="1"/>
        <v>0.98941798941798942</v>
      </c>
      <c r="G133" s="398">
        <f t="shared" si="1"/>
        <v>0.99206349206349209</v>
      </c>
    </row>
    <row r="134" spans="1:7" s="394" customFormat="1" x14ac:dyDescent="0.2">
      <c r="A134" s="408" t="s">
        <v>44</v>
      </c>
      <c r="B134" s="393">
        <v>807</v>
      </c>
      <c r="C134" s="393">
        <v>549</v>
      </c>
      <c r="D134" s="393">
        <v>790</v>
      </c>
      <c r="E134" s="393">
        <v>542</v>
      </c>
      <c r="F134" s="14">
        <f t="shared" si="1"/>
        <v>0.97893432465923169</v>
      </c>
      <c r="G134" s="398">
        <f t="shared" si="1"/>
        <v>0.98724954462659376</v>
      </c>
    </row>
    <row r="135" spans="1:7" s="394" customFormat="1" x14ac:dyDescent="0.2">
      <c r="A135" s="406" t="s">
        <v>55</v>
      </c>
      <c r="B135" s="393">
        <v>717</v>
      </c>
      <c r="C135" s="393">
        <v>488</v>
      </c>
      <c r="D135" s="393">
        <v>700</v>
      </c>
      <c r="E135" s="393">
        <v>481</v>
      </c>
      <c r="F135" s="14">
        <f t="shared" si="1"/>
        <v>0.97629009762900976</v>
      </c>
      <c r="G135" s="398">
        <f t="shared" si="1"/>
        <v>0.98565573770491799</v>
      </c>
    </row>
    <row r="136" spans="1:7" s="394" customFormat="1" x14ac:dyDescent="0.2">
      <c r="A136" s="406" t="s">
        <v>56</v>
      </c>
      <c r="B136" s="393">
        <v>90</v>
      </c>
      <c r="C136" s="393">
        <v>61</v>
      </c>
      <c r="D136" s="393">
        <v>90</v>
      </c>
      <c r="E136" s="393">
        <v>61</v>
      </c>
      <c r="F136" s="14">
        <f t="shared" ref="F136:G157" si="2">D136/B136</f>
        <v>1</v>
      </c>
      <c r="G136" s="398">
        <f t="shared" si="2"/>
        <v>1</v>
      </c>
    </row>
    <row r="137" spans="1:7" s="394" customFormat="1" x14ac:dyDescent="0.2">
      <c r="A137" s="408" t="s">
        <v>45</v>
      </c>
      <c r="B137" s="393">
        <v>1116</v>
      </c>
      <c r="C137" s="393">
        <v>768</v>
      </c>
      <c r="D137" s="393">
        <v>1104</v>
      </c>
      <c r="E137" s="393">
        <v>760</v>
      </c>
      <c r="F137" s="14">
        <f t="shared" si="2"/>
        <v>0.989247311827957</v>
      </c>
      <c r="G137" s="398">
        <f t="shared" si="2"/>
        <v>0.98958333333333337</v>
      </c>
    </row>
    <row r="138" spans="1:7" s="394" customFormat="1" x14ac:dyDescent="0.2">
      <c r="A138" s="406" t="s">
        <v>55</v>
      </c>
      <c r="B138" s="393">
        <v>991</v>
      </c>
      <c r="C138" s="393">
        <v>675</v>
      </c>
      <c r="D138" s="393">
        <v>980</v>
      </c>
      <c r="E138" s="393">
        <v>667</v>
      </c>
      <c r="F138" s="14">
        <f t="shared" si="2"/>
        <v>0.9889001009081736</v>
      </c>
      <c r="G138" s="398">
        <f t="shared" si="2"/>
        <v>0.98814814814814811</v>
      </c>
    </row>
    <row r="139" spans="1:7" s="394" customFormat="1" x14ac:dyDescent="0.2">
      <c r="A139" s="406" t="s">
        <v>56</v>
      </c>
      <c r="B139" s="393">
        <v>125</v>
      </c>
      <c r="C139" s="393">
        <v>93</v>
      </c>
      <c r="D139" s="393">
        <v>124</v>
      </c>
      <c r="E139" s="393">
        <v>93</v>
      </c>
      <c r="F139" s="14">
        <f t="shared" si="2"/>
        <v>0.99199999999999999</v>
      </c>
      <c r="G139" s="398">
        <f t="shared" si="2"/>
        <v>1</v>
      </c>
    </row>
    <row r="140" spans="1:7" s="394" customFormat="1" x14ac:dyDescent="0.2">
      <c r="A140" s="408" t="s">
        <v>46</v>
      </c>
      <c r="B140" s="393">
        <v>1045</v>
      </c>
      <c r="C140" s="393">
        <v>704</v>
      </c>
      <c r="D140" s="393">
        <v>1045</v>
      </c>
      <c r="E140" s="393">
        <v>704</v>
      </c>
      <c r="F140" s="14">
        <f t="shared" si="2"/>
        <v>1</v>
      </c>
      <c r="G140" s="398">
        <f t="shared" si="2"/>
        <v>1</v>
      </c>
    </row>
    <row r="141" spans="1:7" s="394" customFormat="1" x14ac:dyDescent="0.2">
      <c r="A141" s="406" t="s">
        <v>55</v>
      </c>
      <c r="B141" s="393">
        <v>1003</v>
      </c>
      <c r="C141" s="393">
        <v>675</v>
      </c>
      <c r="D141" s="393">
        <v>1003</v>
      </c>
      <c r="E141" s="393">
        <v>675</v>
      </c>
      <c r="F141" s="14">
        <f t="shared" si="2"/>
        <v>1</v>
      </c>
      <c r="G141" s="398">
        <f t="shared" si="2"/>
        <v>1</v>
      </c>
    </row>
    <row r="142" spans="1:7" s="394" customFormat="1" x14ac:dyDescent="0.2">
      <c r="A142" s="406" t="s">
        <v>56</v>
      </c>
      <c r="B142" s="393">
        <v>42</v>
      </c>
      <c r="C142" s="393">
        <v>29</v>
      </c>
      <c r="D142" s="393">
        <v>42</v>
      </c>
      <c r="E142" s="393">
        <v>29</v>
      </c>
      <c r="F142" s="14">
        <f t="shared" si="2"/>
        <v>1</v>
      </c>
      <c r="G142" s="398">
        <f t="shared" si="2"/>
        <v>1</v>
      </c>
    </row>
    <row r="143" spans="1:7" s="394" customFormat="1" x14ac:dyDescent="0.2">
      <c r="A143" s="407" t="s">
        <v>47</v>
      </c>
      <c r="B143" s="392">
        <v>5267</v>
      </c>
      <c r="C143" s="392">
        <v>3669</v>
      </c>
      <c r="D143" s="392">
        <v>5199</v>
      </c>
      <c r="E143" s="392">
        <v>3625</v>
      </c>
      <c r="F143" s="12">
        <f t="shared" si="2"/>
        <v>0.98708942471995442</v>
      </c>
      <c r="G143" s="399">
        <f t="shared" si="2"/>
        <v>0.98800763150722271</v>
      </c>
    </row>
    <row r="144" spans="1:7" s="394" customFormat="1" x14ac:dyDescent="0.2">
      <c r="A144" s="406" t="s">
        <v>55</v>
      </c>
      <c r="B144" s="393">
        <v>4959</v>
      </c>
      <c r="C144" s="393">
        <v>3477</v>
      </c>
      <c r="D144" s="393">
        <v>4896</v>
      </c>
      <c r="E144" s="393">
        <v>3438</v>
      </c>
      <c r="F144" s="14">
        <f t="shared" si="2"/>
        <v>0.98729582577132491</v>
      </c>
      <c r="G144" s="398">
        <f t="shared" si="2"/>
        <v>0.98878343399482316</v>
      </c>
    </row>
    <row r="145" spans="1:7" s="394" customFormat="1" x14ac:dyDescent="0.2">
      <c r="A145" s="406" t="s">
        <v>56</v>
      </c>
      <c r="B145" s="393">
        <v>308</v>
      </c>
      <c r="C145" s="393">
        <v>192</v>
      </c>
      <c r="D145" s="393">
        <v>303</v>
      </c>
      <c r="E145" s="393">
        <v>187</v>
      </c>
      <c r="F145" s="14">
        <f t="shared" si="2"/>
        <v>0.98376623376623373</v>
      </c>
      <c r="G145" s="398">
        <f t="shared" si="2"/>
        <v>0.97395833333333337</v>
      </c>
    </row>
    <row r="146" spans="1:7" s="394" customFormat="1" x14ac:dyDescent="0.2">
      <c r="A146" s="408" t="s">
        <v>48</v>
      </c>
      <c r="B146" s="393">
        <v>1022</v>
      </c>
      <c r="C146" s="393">
        <v>723</v>
      </c>
      <c r="D146" s="393">
        <v>1014</v>
      </c>
      <c r="E146" s="393">
        <v>718</v>
      </c>
      <c r="F146" s="14">
        <f t="shared" si="2"/>
        <v>0.99217221135029354</v>
      </c>
      <c r="G146" s="398">
        <f t="shared" si="2"/>
        <v>0.9930843706777317</v>
      </c>
    </row>
    <row r="147" spans="1:7" s="394" customFormat="1" x14ac:dyDescent="0.2">
      <c r="A147" s="406" t="s">
        <v>55</v>
      </c>
      <c r="B147" s="393">
        <v>958</v>
      </c>
      <c r="C147" s="393">
        <v>680</v>
      </c>
      <c r="D147" s="393">
        <v>952</v>
      </c>
      <c r="E147" s="393">
        <v>677</v>
      </c>
      <c r="F147" s="14">
        <f t="shared" si="2"/>
        <v>0.99373695198329859</v>
      </c>
      <c r="G147" s="398">
        <f t="shared" si="2"/>
        <v>0.99558823529411766</v>
      </c>
    </row>
    <row r="148" spans="1:7" s="394" customFormat="1" x14ac:dyDescent="0.2">
      <c r="A148" s="406" t="s">
        <v>56</v>
      </c>
      <c r="B148" s="393">
        <v>64</v>
      </c>
      <c r="C148" s="393">
        <v>43</v>
      </c>
      <c r="D148" s="393">
        <v>62</v>
      </c>
      <c r="E148" s="393">
        <v>41</v>
      </c>
      <c r="F148" s="14">
        <f t="shared" si="2"/>
        <v>0.96875</v>
      </c>
      <c r="G148" s="398">
        <f t="shared" si="2"/>
        <v>0.95348837209302328</v>
      </c>
    </row>
    <row r="149" spans="1:7" s="394" customFormat="1" x14ac:dyDescent="0.2">
      <c r="A149" s="408" t="s">
        <v>49</v>
      </c>
      <c r="B149" s="393">
        <v>1140</v>
      </c>
      <c r="C149" s="393">
        <v>701</v>
      </c>
      <c r="D149" s="393">
        <v>1122</v>
      </c>
      <c r="E149" s="393">
        <v>692</v>
      </c>
      <c r="F149" s="14">
        <f t="shared" si="2"/>
        <v>0.98421052631578942</v>
      </c>
      <c r="G149" s="398">
        <f t="shared" si="2"/>
        <v>0.98716119828815974</v>
      </c>
    </row>
    <row r="150" spans="1:7" s="394" customFormat="1" x14ac:dyDescent="0.2">
      <c r="A150" s="406" t="s">
        <v>55</v>
      </c>
      <c r="B150" s="393">
        <v>1049</v>
      </c>
      <c r="C150" s="393">
        <v>651</v>
      </c>
      <c r="D150" s="393">
        <v>1034</v>
      </c>
      <c r="E150" s="393">
        <v>645</v>
      </c>
      <c r="F150" s="14">
        <f t="shared" si="2"/>
        <v>0.98570066730219252</v>
      </c>
      <c r="G150" s="398">
        <f t="shared" si="2"/>
        <v>0.99078341013824889</v>
      </c>
    </row>
    <row r="151" spans="1:7" s="394" customFormat="1" x14ac:dyDescent="0.2">
      <c r="A151" s="406" t="s">
        <v>56</v>
      </c>
      <c r="B151" s="393">
        <v>91</v>
      </c>
      <c r="C151" s="393">
        <v>50</v>
      </c>
      <c r="D151" s="393">
        <v>88</v>
      </c>
      <c r="E151" s="393">
        <v>47</v>
      </c>
      <c r="F151" s="14">
        <f t="shared" si="2"/>
        <v>0.96703296703296704</v>
      </c>
      <c r="G151" s="398">
        <f t="shared" si="2"/>
        <v>0.94</v>
      </c>
    </row>
    <row r="152" spans="1:7" s="394" customFormat="1" x14ac:dyDescent="0.2">
      <c r="A152" s="408" t="s">
        <v>50</v>
      </c>
      <c r="B152" s="393">
        <v>1102</v>
      </c>
      <c r="C152" s="393">
        <v>765</v>
      </c>
      <c r="D152" s="393">
        <v>1091</v>
      </c>
      <c r="E152" s="393">
        <v>758</v>
      </c>
      <c r="F152" s="14">
        <f t="shared" si="2"/>
        <v>0.99001814882032668</v>
      </c>
      <c r="G152" s="398">
        <f t="shared" si="2"/>
        <v>0.99084967320261441</v>
      </c>
    </row>
    <row r="153" spans="1:7" s="394" customFormat="1" x14ac:dyDescent="0.2">
      <c r="A153" s="406" t="s">
        <v>55</v>
      </c>
      <c r="B153" s="393">
        <v>1053</v>
      </c>
      <c r="C153" s="393">
        <v>727</v>
      </c>
      <c r="D153" s="393">
        <v>1042</v>
      </c>
      <c r="E153" s="393">
        <v>720</v>
      </c>
      <c r="F153" s="14">
        <f t="shared" si="2"/>
        <v>0.98955365622032287</v>
      </c>
      <c r="G153" s="398">
        <f t="shared" si="2"/>
        <v>0.99037138927097657</v>
      </c>
    </row>
    <row r="154" spans="1:7" s="394" customFormat="1" x14ac:dyDescent="0.2">
      <c r="A154" s="406" t="s">
        <v>56</v>
      </c>
      <c r="B154" s="393">
        <v>49</v>
      </c>
      <c r="C154" s="393">
        <v>38</v>
      </c>
      <c r="D154" s="393">
        <v>49</v>
      </c>
      <c r="E154" s="393">
        <v>38</v>
      </c>
      <c r="F154" s="14">
        <f t="shared" si="2"/>
        <v>1</v>
      </c>
      <c r="G154" s="398">
        <f t="shared" si="2"/>
        <v>1</v>
      </c>
    </row>
    <row r="155" spans="1:7" s="394" customFormat="1" x14ac:dyDescent="0.2">
      <c r="A155" s="408" t="s">
        <v>51</v>
      </c>
      <c r="B155" s="393">
        <v>2003</v>
      </c>
      <c r="C155" s="393">
        <v>1480</v>
      </c>
      <c r="D155" s="393">
        <v>1972</v>
      </c>
      <c r="E155" s="393">
        <v>1457</v>
      </c>
      <c r="F155" s="14">
        <f t="shared" si="2"/>
        <v>0.98452321517723418</v>
      </c>
      <c r="G155" s="398">
        <f t="shared" si="2"/>
        <v>0.98445945945945945</v>
      </c>
    </row>
    <row r="156" spans="1:7" s="394" customFormat="1" x14ac:dyDescent="0.2">
      <c r="A156" s="406" t="s">
        <v>55</v>
      </c>
      <c r="B156" s="393">
        <v>1899</v>
      </c>
      <c r="C156" s="393">
        <v>1419</v>
      </c>
      <c r="D156" s="393">
        <v>1868</v>
      </c>
      <c r="E156" s="393">
        <v>1396</v>
      </c>
      <c r="F156" s="14">
        <f t="shared" si="2"/>
        <v>0.98367561874670884</v>
      </c>
      <c r="G156" s="398">
        <f t="shared" si="2"/>
        <v>0.98379140239605356</v>
      </c>
    </row>
    <row r="157" spans="1:7" s="394" customFormat="1" ht="13.5" thickBot="1" x14ac:dyDescent="0.25">
      <c r="A157" s="409" t="s">
        <v>56</v>
      </c>
      <c r="B157" s="410">
        <v>104</v>
      </c>
      <c r="C157" s="410">
        <v>61</v>
      </c>
      <c r="D157" s="410">
        <v>104</v>
      </c>
      <c r="E157" s="410">
        <v>61</v>
      </c>
      <c r="F157" s="403">
        <f t="shared" si="2"/>
        <v>1</v>
      </c>
      <c r="G157" s="404">
        <f t="shared" si="2"/>
        <v>1</v>
      </c>
    </row>
    <row r="158" spans="1:7" s="394" customFormat="1" x14ac:dyDescent="0.2"/>
    <row r="159" spans="1:7" s="394" customFormat="1" x14ac:dyDescent="0.2"/>
    <row r="160" spans="1:7" s="394" customFormat="1" x14ac:dyDescent="0.2"/>
    <row r="161" s="394" customFormat="1" x14ac:dyDescent="0.2"/>
    <row r="162" s="394" customFormat="1" x14ac:dyDescent="0.2"/>
    <row r="163" s="394" customFormat="1" x14ac:dyDescent="0.2"/>
    <row r="164" s="394" customFormat="1" x14ac:dyDescent="0.2"/>
    <row r="165" s="394" customFormat="1" x14ac:dyDescent="0.2"/>
    <row r="166" s="394" customFormat="1" x14ac:dyDescent="0.2"/>
    <row r="167" s="394" customFormat="1" x14ac:dyDescent="0.2"/>
    <row r="168" s="394" customFormat="1" x14ac:dyDescent="0.2"/>
    <row r="169" s="394" customFormat="1" x14ac:dyDescent="0.2"/>
    <row r="170" s="394" customFormat="1" x14ac:dyDescent="0.2"/>
    <row r="171" s="394" customFormat="1" x14ac:dyDescent="0.2"/>
    <row r="172" s="394" customFormat="1" x14ac:dyDescent="0.2"/>
    <row r="173" s="394" customFormat="1" x14ac:dyDescent="0.2"/>
    <row r="174" s="394" customFormat="1" x14ac:dyDescent="0.2"/>
  </sheetData>
  <mergeCells count="7">
    <mergeCell ref="A2:G2"/>
    <mergeCell ref="A4:A6"/>
    <mergeCell ref="B4:E4"/>
    <mergeCell ref="F4:G5"/>
    <mergeCell ref="B5:B6"/>
    <mergeCell ref="C5:C6"/>
    <mergeCell ref="D5:E5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topLeftCell="A145" workbookViewId="0">
      <selection activeCell="J8" sqref="J8"/>
    </sheetView>
  </sheetViews>
  <sheetFormatPr defaultRowHeight="12.75" x14ac:dyDescent="0.2"/>
  <cols>
    <col min="1" max="1" width="20.42578125" style="40" bestFit="1" customWidth="1"/>
    <col min="2" max="16384" width="9.140625" style="40"/>
  </cols>
  <sheetData>
    <row r="1" spans="1:7" ht="15" customHeight="1" x14ac:dyDescent="0.2"/>
    <row r="2" spans="1:7" ht="30" customHeight="1" x14ac:dyDescent="0.2">
      <c r="A2" s="474" t="s">
        <v>172</v>
      </c>
      <c r="B2" s="474"/>
      <c r="C2" s="474"/>
      <c r="D2" s="474"/>
      <c r="E2" s="474"/>
      <c r="F2" s="475"/>
      <c r="G2" s="475"/>
    </row>
    <row r="3" spans="1:7" ht="13.5" thickBot="1" x14ac:dyDescent="0.25">
      <c r="A3" s="35" t="s">
        <v>63</v>
      </c>
      <c r="B3" s="8"/>
      <c r="C3" s="8"/>
      <c r="D3" s="8"/>
      <c r="E3" s="8"/>
      <c r="F3" s="8"/>
      <c r="G3" s="8"/>
    </row>
    <row r="4" spans="1:7" ht="15" customHeight="1" x14ac:dyDescent="0.2">
      <c r="A4" s="481" t="s">
        <v>62</v>
      </c>
      <c r="B4" s="484" t="s">
        <v>57</v>
      </c>
      <c r="C4" s="484"/>
      <c r="D4" s="484"/>
      <c r="E4" s="484"/>
      <c r="F4" s="477" t="s">
        <v>58</v>
      </c>
      <c r="G4" s="478"/>
    </row>
    <row r="5" spans="1:7" ht="32.25" customHeight="1" x14ac:dyDescent="0.2">
      <c r="A5" s="482"/>
      <c r="B5" s="485" t="s">
        <v>0</v>
      </c>
      <c r="C5" s="487" t="s">
        <v>54</v>
      </c>
      <c r="D5" s="487" t="s">
        <v>52</v>
      </c>
      <c r="E5" s="485"/>
      <c r="F5" s="479"/>
      <c r="G5" s="480"/>
    </row>
    <row r="6" spans="1:7" ht="26.25" thickBot="1" x14ac:dyDescent="0.25">
      <c r="A6" s="483"/>
      <c r="B6" s="486"/>
      <c r="C6" s="488"/>
      <c r="D6" s="388" t="s">
        <v>0</v>
      </c>
      <c r="E6" s="389" t="s">
        <v>1</v>
      </c>
      <c r="F6" s="388" t="s">
        <v>0</v>
      </c>
      <c r="G6" s="11" t="s">
        <v>53</v>
      </c>
    </row>
    <row r="7" spans="1:7" s="394" customFormat="1" x14ac:dyDescent="0.2">
      <c r="A7" s="49" t="s">
        <v>59</v>
      </c>
      <c r="B7" s="405">
        <v>54067</v>
      </c>
      <c r="C7" s="405">
        <v>38309</v>
      </c>
      <c r="D7" s="405">
        <v>53406</v>
      </c>
      <c r="E7" s="405">
        <v>37908</v>
      </c>
      <c r="F7" s="395">
        <f>D7/B7</f>
        <v>0.98777442802448812</v>
      </c>
      <c r="G7" s="396">
        <f>E7/C7</f>
        <v>0.9895324858388368</v>
      </c>
    </row>
    <row r="8" spans="1:7" s="394" customFormat="1" x14ac:dyDescent="0.2">
      <c r="A8" s="406" t="s">
        <v>55</v>
      </c>
      <c r="B8" s="393">
        <v>49872</v>
      </c>
      <c r="C8" s="393">
        <v>35482</v>
      </c>
      <c r="D8" s="393">
        <v>49307</v>
      </c>
      <c r="E8" s="393">
        <v>35135</v>
      </c>
      <c r="F8" s="14">
        <f t="shared" ref="F8:G71" si="0">D8/B8</f>
        <v>0.98867099775425094</v>
      </c>
      <c r="G8" s="398">
        <f t="shared" si="0"/>
        <v>0.99022039343892676</v>
      </c>
    </row>
    <row r="9" spans="1:7" s="394" customFormat="1" x14ac:dyDescent="0.2">
      <c r="A9" s="406" t="s">
        <v>56</v>
      </c>
      <c r="B9" s="393">
        <v>4195</v>
      </c>
      <c r="C9" s="393">
        <v>2827</v>
      </c>
      <c r="D9" s="393">
        <v>4099</v>
      </c>
      <c r="E9" s="393">
        <v>2773</v>
      </c>
      <c r="F9" s="14">
        <f t="shared" si="0"/>
        <v>0.97711561382598333</v>
      </c>
      <c r="G9" s="398">
        <f t="shared" si="0"/>
        <v>0.98089847895295368</v>
      </c>
    </row>
    <row r="10" spans="1:7" s="394" customFormat="1" x14ac:dyDescent="0.2">
      <c r="A10" s="407" t="s">
        <v>2</v>
      </c>
      <c r="B10" s="392">
        <v>8254</v>
      </c>
      <c r="C10" s="392">
        <v>5849</v>
      </c>
      <c r="D10" s="392">
        <v>8169</v>
      </c>
      <c r="E10" s="392">
        <v>5799</v>
      </c>
      <c r="F10" s="12">
        <f t="shared" si="0"/>
        <v>0.98970196268475885</v>
      </c>
      <c r="G10" s="399">
        <f t="shared" si="0"/>
        <v>0.99145153017609844</v>
      </c>
    </row>
    <row r="11" spans="1:7" s="394" customFormat="1" x14ac:dyDescent="0.2">
      <c r="A11" s="406" t="s">
        <v>55</v>
      </c>
      <c r="B11" s="393">
        <v>7565</v>
      </c>
      <c r="C11" s="393">
        <v>5388</v>
      </c>
      <c r="D11" s="393">
        <v>7484</v>
      </c>
      <c r="E11" s="393">
        <v>5340</v>
      </c>
      <c r="F11" s="14">
        <f>D11/B11</f>
        <v>0.9892927957699934</v>
      </c>
      <c r="G11" s="398">
        <f t="shared" si="0"/>
        <v>0.99109131403118045</v>
      </c>
    </row>
    <row r="12" spans="1:7" s="394" customFormat="1" x14ac:dyDescent="0.2">
      <c r="A12" s="406" t="s">
        <v>56</v>
      </c>
      <c r="B12" s="393">
        <v>689</v>
      </c>
      <c r="C12" s="393">
        <v>461</v>
      </c>
      <c r="D12" s="393">
        <v>685</v>
      </c>
      <c r="E12" s="393">
        <v>459</v>
      </c>
      <c r="F12" s="14">
        <f t="shared" si="0"/>
        <v>0.99419448476052252</v>
      </c>
      <c r="G12" s="398">
        <f t="shared" si="0"/>
        <v>0.99566160520607372</v>
      </c>
    </row>
    <row r="13" spans="1:7" s="394" customFormat="1" x14ac:dyDescent="0.2">
      <c r="A13" s="408" t="s">
        <v>3</v>
      </c>
      <c r="B13" s="393">
        <v>2713</v>
      </c>
      <c r="C13" s="393">
        <v>2003</v>
      </c>
      <c r="D13" s="393">
        <v>2695</v>
      </c>
      <c r="E13" s="393">
        <v>1994</v>
      </c>
      <c r="F13" s="14">
        <f t="shared" si="0"/>
        <v>0.99336527828971621</v>
      </c>
      <c r="G13" s="398">
        <f t="shared" si="0"/>
        <v>0.9955067398901648</v>
      </c>
    </row>
    <row r="14" spans="1:7" s="394" customFormat="1" x14ac:dyDescent="0.2">
      <c r="A14" s="406" t="s">
        <v>55</v>
      </c>
      <c r="B14" s="393">
        <v>2380</v>
      </c>
      <c r="C14" s="393">
        <v>1770</v>
      </c>
      <c r="D14" s="393">
        <v>2363</v>
      </c>
      <c r="E14" s="393">
        <v>1762</v>
      </c>
      <c r="F14" s="14">
        <f t="shared" si="0"/>
        <v>0.99285714285714288</v>
      </c>
      <c r="G14" s="398">
        <f t="shared" si="0"/>
        <v>0.99548022598870056</v>
      </c>
    </row>
    <row r="15" spans="1:7" s="394" customFormat="1" x14ac:dyDescent="0.2">
      <c r="A15" s="406" t="s">
        <v>56</v>
      </c>
      <c r="B15" s="393">
        <v>333</v>
      </c>
      <c r="C15" s="393">
        <v>233</v>
      </c>
      <c r="D15" s="393">
        <v>332</v>
      </c>
      <c r="E15" s="393">
        <v>232</v>
      </c>
      <c r="F15" s="14">
        <f t="shared" si="0"/>
        <v>0.99699699699699695</v>
      </c>
      <c r="G15" s="398">
        <f t="shared" si="0"/>
        <v>0.99570815450643779</v>
      </c>
    </row>
    <row r="16" spans="1:7" s="394" customFormat="1" x14ac:dyDescent="0.2">
      <c r="A16" s="408" t="s">
        <v>4</v>
      </c>
      <c r="B16" s="393">
        <v>806</v>
      </c>
      <c r="C16" s="393">
        <v>521</v>
      </c>
      <c r="D16" s="393">
        <v>799</v>
      </c>
      <c r="E16" s="393">
        <v>516</v>
      </c>
      <c r="F16" s="14">
        <f t="shared" si="0"/>
        <v>0.99131513647642677</v>
      </c>
      <c r="G16" s="398">
        <f t="shared" si="0"/>
        <v>0.99040307101727443</v>
      </c>
    </row>
    <row r="17" spans="1:7" s="394" customFormat="1" x14ac:dyDescent="0.2">
      <c r="A17" s="406" t="s">
        <v>55</v>
      </c>
      <c r="B17" s="393">
        <v>644</v>
      </c>
      <c r="C17" s="393">
        <v>417</v>
      </c>
      <c r="D17" s="393">
        <v>638</v>
      </c>
      <c r="E17" s="393">
        <v>412</v>
      </c>
      <c r="F17" s="14">
        <f t="shared" si="0"/>
        <v>0.99068322981366463</v>
      </c>
      <c r="G17" s="398">
        <f t="shared" si="0"/>
        <v>0.98800959232613905</v>
      </c>
    </row>
    <row r="18" spans="1:7" s="394" customFormat="1" x14ac:dyDescent="0.2">
      <c r="A18" s="406" t="s">
        <v>56</v>
      </c>
      <c r="B18" s="393">
        <v>162</v>
      </c>
      <c r="C18" s="393">
        <v>104</v>
      </c>
      <c r="D18" s="393">
        <v>161</v>
      </c>
      <c r="E18" s="393">
        <v>104</v>
      </c>
      <c r="F18" s="14">
        <f t="shared" si="0"/>
        <v>0.99382716049382713</v>
      </c>
      <c r="G18" s="398">
        <f t="shared" si="0"/>
        <v>1</v>
      </c>
    </row>
    <row r="19" spans="1:7" s="394" customFormat="1" x14ac:dyDescent="0.2">
      <c r="A19" s="408" t="s">
        <v>5</v>
      </c>
      <c r="B19" s="393">
        <v>1830</v>
      </c>
      <c r="C19" s="393">
        <v>1371</v>
      </c>
      <c r="D19" s="393">
        <v>1804</v>
      </c>
      <c r="E19" s="393">
        <v>1356</v>
      </c>
      <c r="F19" s="14">
        <f t="shared" si="0"/>
        <v>0.98579234972677598</v>
      </c>
      <c r="G19" s="398">
        <f t="shared" si="0"/>
        <v>0.98905908096280093</v>
      </c>
    </row>
    <row r="20" spans="1:7" s="394" customFormat="1" x14ac:dyDescent="0.2">
      <c r="A20" s="406" t="s">
        <v>55</v>
      </c>
      <c r="B20" s="393">
        <v>1812</v>
      </c>
      <c r="C20" s="393">
        <v>1358</v>
      </c>
      <c r="D20" s="393">
        <v>1786</v>
      </c>
      <c r="E20" s="393">
        <v>1343</v>
      </c>
      <c r="F20" s="14">
        <f t="shared" si="0"/>
        <v>0.98565121412803536</v>
      </c>
      <c r="G20" s="398">
        <f t="shared" si="0"/>
        <v>0.98895434462444776</v>
      </c>
    </row>
    <row r="21" spans="1:7" s="394" customFormat="1" x14ac:dyDescent="0.2">
      <c r="A21" s="406" t="s">
        <v>56</v>
      </c>
      <c r="B21" s="393">
        <v>18</v>
      </c>
      <c r="C21" s="393">
        <v>13</v>
      </c>
      <c r="D21" s="393">
        <v>18</v>
      </c>
      <c r="E21" s="393">
        <v>13</v>
      </c>
      <c r="F21" s="14">
        <f t="shared" si="0"/>
        <v>1</v>
      </c>
      <c r="G21" s="398">
        <f t="shared" si="0"/>
        <v>1</v>
      </c>
    </row>
    <row r="22" spans="1:7" s="394" customFormat="1" x14ac:dyDescent="0.2">
      <c r="A22" s="408" t="s">
        <v>6</v>
      </c>
      <c r="B22" s="393">
        <v>1363</v>
      </c>
      <c r="C22" s="393">
        <v>953</v>
      </c>
      <c r="D22" s="393">
        <v>1349</v>
      </c>
      <c r="E22" s="393">
        <v>947</v>
      </c>
      <c r="F22" s="14">
        <f t="shared" si="0"/>
        <v>0.98972853998532651</v>
      </c>
      <c r="G22" s="398">
        <f t="shared" si="0"/>
        <v>0.99370409233997903</v>
      </c>
    </row>
    <row r="23" spans="1:7" s="394" customFormat="1" x14ac:dyDescent="0.2">
      <c r="A23" s="406" t="s">
        <v>55</v>
      </c>
      <c r="B23" s="393">
        <v>1324</v>
      </c>
      <c r="C23" s="393">
        <v>923</v>
      </c>
      <c r="D23" s="393">
        <v>1312</v>
      </c>
      <c r="E23" s="393">
        <v>918</v>
      </c>
      <c r="F23" s="14">
        <f t="shared" si="0"/>
        <v>0.99093655589123864</v>
      </c>
      <c r="G23" s="398">
        <f t="shared" si="0"/>
        <v>0.99458288190682553</v>
      </c>
    </row>
    <row r="24" spans="1:7" s="394" customFormat="1" x14ac:dyDescent="0.2">
      <c r="A24" s="406" t="s">
        <v>56</v>
      </c>
      <c r="B24" s="393">
        <v>39</v>
      </c>
      <c r="C24" s="393">
        <v>30</v>
      </c>
      <c r="D24" s="393">
        <v>37</v>
      </c>
      <c r="E24" s="393">
        <v>29</v>
      </c>
      <c r="F24" s="14">
        <f t="shared" si="0"/>
        <v>0.94871794871794868</v>
      </c>
      <c r="G24" s="398">
        <f t="shared" si="0"/>
        <v>0.96666666666666667</v>
      </c>
    </row>
    <row r="25" spans="1:7" s="394" customFormat="1" x14ac:dyDescent="0.2">
      <c r="A25" s="408" t="s">
        <v>7</v>
      </c>
      <c r="B25" s="393">
        <v>1004</v>
      </c>
      <c r="C25" s="393">
        <v>662</v>
      </c>
      <c r="D25" s="393">
        <v>984</v>
      </c>
      <c r="E25" s="393">
        <v>647</v>
      </c>
      <c r="F25" s="14">
        <f t="shared" si="0"/>
        <v>0.98007968127490042</v>
      </c>
      <c r="G25" s="398">
        <f t="shared" si="0"/>
        <v>0.9773413897280967</v>
      </c>
    </row>
    <row r="26" spans="1:7" s="394" customFormat="1" x14ac:dyDescent="0.2">
      <c r="A26" s="406" t="s">
        <v>55</v>
      </c>
      <c r="B26" s="393">
        <v>939</v>
      </c>
      <c r="C26" s="393">
        <v>620</v>
      </c>
      <c r="D26" s="393">
        <v>919</v>
      </c>
      <c r="E26" s="393">
        <v>605</v>
      </c>
      <c r="F26" s="14">
        <f t="shared" si="0"/>
        <v>0.9787007454739084</v>
      </c>
      <c r="G26" s="398">
        <f t="shared" si="0"/>
        <v>0.97580645161290325</v>
      </c>
    </row>
    <row r="27" spans="1:7" s="394" customFormat="1" x14ac:dyDescent="0.2">
      <c r="A27" s="406" t="s">
        <v>56</v>
      </c>
      <c r="B27" s="393">
        <v>65</v>
      </c>
      <c r="C27" s="393">
        <v>42</v>
      </c>
      <c r="D27" s="393">
        <v>65</v>
      </c>
      <c r="E27" s="393">
        <v>42</v>
      </c>
      <c r="F27" s="14">
        <f t="shared" si="0"/>
        <v>1</v>
      </c>
      <c r="G27" s="398">
        <f t="shared" si="0"/>
        <v>1</v>
      </c>
    </row>
    <row r="28" spans="1:7" s="394" customFormat="1" x14ac:dyDescent="0.2">
      <c r="A28" s="408" t="s">
        <v>8</v>
      </c>
      <c r="B28" s="393">
        <v>538</v>
      </c>
      <c r="C28" s="393">
        <v>339</v>
      </c>
      <c r="D28" s="393">
        <v>538</v>
      </c>
      <c r="E28" s="393">
        <v>339</v>
      </c>
      <c r="F28" s="14">
        <f t="shared" si="0"/>
        <v>1</v>
      </c>
      <c r="G28" s="398">
        <f t="shared" si="0"/>
        <v>1</v>
      </c>
    </row>
    <row r="29" spans="1:7" s="394" customFormat="1" x14ac:dyDescent="0.2">
      <c r="A29" s="406" t="s">
        <v>55</v>
      </c>
      <c r="B29" s="393">
        <v>466</v>
      </c>
      <c r="C29" s="393">
        <v>300</v>
      </c>
      <c r="D29" s="393">
        <v>466</v>
      </c>
      <c r="E29" s="393">
        <v>300</v>
      </c>
      <c r="F29" s="14">
        <f t="shared" si="0"/>
        <v>1</v>
      </c>
      <c r="G29" s="398">
        <f t="shared" si="0"/>
        <v>1</v>
      </c>
    </row>
    <row r="30" spans="1:7" s="394" customFormat="1" x14ac:dyDescent="0.2">
      <c r="A30" s="406" t="s">
        <v>56</v>
      </c>
      <c r="B30" s="393">
        <v>72</v>
      </c>
      <c r="C30" s="393">
        <v>39</v>
      </c>
      <c r="D30" s="393">
        <v>72</v>
      </c>
      <c r="E30" s="393">
        <v>39</v>
      </c>
      <c r="F30" s="14">
        <f t="shared" si="0"/>
        <v>1</v>
      </c>
      <c r="G30" s="398">
        <f t="shared" si="0"/>
        <v>1</v>
      </c>
    </row>
    <row r="31" spans="1:7" s="394" customFormat="1" x14ac:dyDescent="0.2">
      <c r="A31" s="407" t="s">
        <v>9</v>
      </c>
      <c r="B31" s="392">
        <v>6476</v>
      </c>
      <c r="C31" s="392">
        <v>4368</v>
      </c>
      <c r="D31" s="392">
        <v>6381</v>
      </c>
      <c r="E31" s="392">
        <v>4307</v>
      </c>
      <c r="F31" s="12">
        <f t="shared" si="0"/>
        <v>0.98533045089561455</v>
      </c>
      <c r="G31" s="399">
        <f t="shared" si="0"/>
        <v>0.98603479853479858</v>
      </c>
    </row>
    <row r="32" spans="1:7" s="394" customFormat="1" x14ac:dyDescent="0.2">
      <c r="A32" s="406" t="s">
        <v>55</v>
      </c>
      <c r="B32" s="393">
        <v>6139</v>
      </c>
      <c r="C32" s="393">
        <v>4161</v>
      </c>
      <c r="D32" s="393">
        <v>6050</v>
      </c>
      <c r="E32" s="393">
        <v>4104</v>
      </c>
      <c r="F32" s="14">
        <f t="shared" si="0"/>
        <v>0.98550252484117939</v>
      </c>
      <c r="G32" s="398">
        <f t="shared" si="0"/>
        <v>0.98630136986301364</v>
      </c>
    </row>
    <row r="33" spans="1:7" s="394" customFormat="1" x14ac:dyDescent="0.2">
      <c r="A33" s="406" t="s">
        <v>56</v>
      </c>
      <c r="B33" s="393">
        <v>337</v>
      </c>
      <c r="C33" s="393">
        <v>207</v>
      </c>
      <c r="D33" s="393">
        <v>331</v>
      </c>
      <c r="E33" s="393">
        <v>203</v>
      </c>
      <c r="F33" s="14">
        <f t="shared" si="0"/>
        <v>0.98219584569732943</v>
      </c>
      <c r="G33" s="398">
        <f t="shared" si="0"/>
        <v>0.98067632850241548</v>
      </c>
    </row>
    <row r="34" spans="1:7" s="394" customFormat="1" x14ac:dyDescent="0.2">
      <c r="A34" s="408" t="s">
        <v>10</v>
      </c>
      <c r="B34" s="393">
        <v>1074</v>
      </c>
      <c r="C34" s="393">
        <v>699</v>
      </c>
      <c r="D34" s="393">
        <v>1060</v>
      </c>
      <c r="E34" s="393">
        <v>689</v>
      </c>
      <c r="F34" s="14">
        <f t="shared" si="0"/>
        <v>0.98696461824953441</v>
      </c>
      <c r="G34" s="398">
        <f t="shared" si="0"/>
        <v>0.98569384835479257</v>
      </c>
    </row>
    <row r="35" spans="1:7" s="394" customFormat="1" x14ac:dyDescent="0.2">
      <c r="A35" s="406" t="s">
        <v>55</v>
      </c>
      <c r="B35" s="393">
        <v>1020</v>
      </c>
      <c r="C35" s="393">
        <v>667</v>
      </c>
      <c r="D35" s="393">
        <v>1007</v>
      </c>
      <c r="E35" s="393">
        <v>658</v>
      </c>
      <c r="F35" s="14">
        <f t="shared" si="0"/>
        <v>0.98725490196078436</v>
      </c>
      <c r="G35" s="398">
        <f t="shared" si="0"/>
        <v>0.98650674662668669</v>
      </c>
    </row>
    <row r="36" spans="1:7" s="394" customFormat="1" x14ac:dyDescent="0.2">
      <c r="A36" s="406" t="s">
        <v>56</v>
      </c>
      <c r="B36" s="393">
        <v>54</v>
      </c>
      <c r="C36" s="393">
        <v>32</v>
      </c>
      <c r="D36" s="393">
        <v>53</v>
      </c>
      <c r="E36" s="393">
        <v>31</v>
      </c>
      <c r="F36" s="14">
        <f t="shared" si="0"/>
        <v>0.98148148148148151</v>
      </c>
      <c r="G36" s="398">
        <f t="shared" si="0"/>
        <v>0.96875</v>
      </c>
    </row>
    <row r="37" spans="1:7" s="394" customFormat="1" x14ac:dyDescent="0.2">
      <c r="A37" s="408" t="s">
        <v>11</v>
      </c>
      <c r="B37" s="393">
        <v>1306</v>
      </c>
      <c r="C37" s="393">
        <v>965</v>
      </c>
      <c r="D37" s="393">
        <v>1285</v>
      </c>
      <c r="E37" s="393">
        <v>952</v>
      </c>
      <c r="F37" s="14">
        <f t="shared" si="0"/>
        <v>0.98392036753445633</v>
      </c>
      <c r="G37" s="398">
        <f t="shared" si="0"/>
        <v>0.98652849740932647</v>
      </c>
    </row>
    <row r="38" spans="1:7" s="394" customFormat="1" x14ac:dyDescent="0.2">
      <c r="A38" s="406" t="s">
        <v>55</v>
      </c>
      <c r="B38" s="393">
        <v>1236</v>
      </c>
      <c r="C38" s="393">
        <v>908</v>
      </c>
      <c r="D38" s="393">
        <v>1215</v>
      </c>
      <c r="E38" s="393">
        <v>895</v>
      </c>
      <c r="F38" s="14">
        <f t="shared" si="0"/>
        <v>0.98300970873786409</v>
      </c>
      <c r="G38" s="398">
        <f t="shared" si="0"/>
        <v>0.98568281938325997</v>
      </c>
    </row>
    <row r="39" spans="1:7" s="394" customFormat="1" x14ac:dyDescent="0.2">
      <c r="A39" s="406" t="s">
        <v>56</v>
      </c>
      <c r="B39" s="393">
        <v>70</v>
      </c>
      <c r="C39" s="393">
        <v>57</v>
      </c>
      <c r="D39" s="393">
        <v>70</v>
      </c>
      <c r="E39" s="393">
        <v>57</v>
      </c>
      <c r="F39" s="14">
        <f t="shared" si="0"/>
        <v>1</v>
      </c>
      <c r="G39" s="398">
        <f t="shared" si="0"/>
        <v>1</v>
      </c>
    </row>
    <row r="40" spans="1:7" s="394" customFormat="1" x14ac:dyDescent="0.2">
      <c r="A40" s="408" t="s">
        <v>12</v>
      </c>
      <c r="B40" s="393">
        <v>566</v>
      </c>
      <c r="C40" s="393">
        <v>375</v>
      </c>
      <c r="D40" s="393">
        <v>561</v>
      </c>
      <c r="E40" s="393">
        <v>374</v>
      </c>
      <c r="F40" s="14">
        <f t="shared" si="0"/>
        <v>0.99116607773851595</v>
      </c>
      <c r="G40" s="398">
        <f t="shared" si="0"/>
        <v>0.99733333333333329</v>
      </c>
    </row>
    <row r="41" spans="1:7" s="394" customFormat="1" x14ac:dyDescent="0.2">
      <c r="A41" s="406" t="s">
        <v>55</v>
      </c>
      <c r="B41" s="393">
        <v>566</v>
      </c>
      <c r="C41" s="393">
        <v>375</v>
      </c>
      <c r="D41" s="393">
        <v>561</v>
      </c>
      <c r="E41" s="393">
        <v>374</v>
      </c>
      <c r="F41" s="14">
        <f t="shared" si="0"/>
        <v>0.99116607773851595</v>
      </c>
      <c r="G41" s="398">
        <f t="shared" si="0"/>
        <v>0.99733333333333329</v>
      </c>
    </row>
    <row r="42" spans="1:7" s="394" customFormat="1" x14ac:dyDescent="0.2">
      <c r="A42" s="408" t="s">
        <v>13</v>
      </c>
      <c r="B42" s="393">
        <v>1099</v>
      </c>
      <c r="C42" s="393">
        <v>694</v>
      </c>
      <c r="D42" s="393">
        <v>1084</v>
      </c>
      <c r="E42" s="393">
        <v>684</v>
      </c>
      <c r="F42" s="14">
        <f t="shared" si="0"/>
        <v>0.986351228389445</v>
      </c>
      <c r="G42" s="398">
        <f t="shared" si="0"/>
        <v>0.98559077809798268</v>
      </c>
    </row>
    <row r="43" spans="1:7" s="394" customFormat="1" x14ac:dyDescent="0.2">
      <c r="A43" s="406" t="s">
        <v>55</v>
      </c>
      <c r="B43" s="393">
        <v>975</v>
      </c>
      <c r="C43" s="393">
        <v>620</v>
      </c>
      <c r="D43" s="393">
        <v>962</v>
      </c>
      <c r="E43" s="393">
        <v>611</v>
      </c>
      <c r="F43" s="14">
        <f t="shared" si="0"/>
        <v>0.98666666666666669</v>
      </c>
      <c r="G43" s="398">
        <f t="shared" si="0"/>
        <v>0.98548387096774193</v>
      </c>
    </row>
    <row r="44" spans="1:7" s="394" customFormat="1" x14ac:dyDescent="0.2">
      <c r="A44" s="406" t="s">
        <v>56</v>
      </c>
      <c r="B44" s="393">
        <v>124</v>
      </c>
      <c r="C44" s="393">
        <v>74</v>
      </c>
      <c r="D44" s="393">
        <v>122</v>
      </c>
      <c r="E44" s="393">
        <v>73</v>
      </c>
      <c r="F44" s="14">
        <f t="shared" si="0"/>
        <v>0.9838709677419355</v>
      </c>
      <c r="G44" s="398">
        <f t="shared" si="0"/>
        <v>0.98648648648648651</v>
      </c>
    </row>
    <row r="45" spans="1:7" s="394" customFormat="1" x14ac:dyDescent="0.2">
      <c r="A45" s="408" t="s">
        <v>14</v>
      </c>
      <c r="B45" s="393">
        <v>1462</v>
      </c>
      <c r="C45" s="393">
        <v>951</v>
      </c>
      <c r="D45" s="393">
        <v>1438</v>
      </c>
      <c r="E45" s="393">
        <v>933</v>
      </c>
      <c r="F45" s="14">
        <f t="shared" si="0"/>
        <v>0.98358413132694933</v>
      </c>
      <c r="G45" s="398">
        <f t="shared" si="0"/>
        <v>0.98107255520504733</v>
      </c>
    </row>
    <row r="46" spans="1:7" s="394" customFormat="1" x14ac:dyDescent="0.2">
      <c r="A46" s="406" t="s">
        <v>55</v>
      </c>
      <c r="B46" s="393">
        <v>1399</v>
      </c>
      <c r="C46" s="393">
        <v>920</v>
      </c>
      <c r="D46" s="393">
        <v>1376</v>
      </c>
      <c r="E46" s="393">
        <v>902</v>
      </c>
      <c r="F46" s="14">
        <f t="shared" si="0"/>
        <v>0.98355968548963546</v>
      </c>
      <c r="G46" s="398">
        <f t="shared" si="0"/>
        <v>0.98043478260869565</v>
      </c>
    </row>
    <row r="47" spans="1:7" s="394" customFormat="1" x14ac:dyDescent="0.2">
      <c r="A47" s="406" t="s">
        <v>56</v>
      </c>
      <c r="B47" s="393">
        <v>63</v>
      </c>
      <c r="C47" s="393">
        <v>31</v>
      </c>
      <c r="D47" s="393">
        <v>62</v>
      </c>
      <c r="E47" s="393">
        <v>31</v>
      </c>
      <c r="F47" s="14">
        <f t="shared" si="0"/>
        <v>0.98412698412698407</v>
      </c>
      <c r="G47" s="398">
        <f t="shared" si="0"/>
        <v>1</v>
      </c>
    </row>
    <row r="48" spans="1:7" s="394" customFormat="1" x14ac:dyDescent="0.2">
      <c r="A48" s="408" t="s">
        <v>15</v>
      </c>
      <c r="B48" s="393">
        <v>969</v>
      </c>
      <c r="C48" s="393">
        <v>684</v>
      </c>
      <c r="D48" s="393">
        <v>953</v>
      </c>
      <c r="E48" s="393">
        <v>675</v>
      </c>
      <c r="F48" s="14">
        <f t="shared" si="0"/>
        <v>0.98348813209494323</v>
      </c>
      <c r="G48" s="398">
        <f t="shared" si="0"/>
        <v>0.98684210526315785</v>
      </c>
    </row>
    <row r="49" spans="1:7" s="394" customFormat="1" x14ac:dyDescent="0.2">
      <c r="A49" s="406" t="s">
        <v>55</v>
      </c>
      <c r="B49" s="393">
        <v>943</v>
      </c>
      <c r="C49" s="393">
        <v>671</v>
      </c>
      <c r="D49" s="393">
        <v>929</v>
      </c>
      <c r="E49" s="393">
        <v>664</v>
      </c>
      <c r="F49" s="14">
        <f t="shared" si="0"/>
        <v>0.98515376458112403</v>
      </c>
      <c r="G49" s="398">
        <f t="shared" si="0"/>
        <v>0.98956780923994037</v>
      </c>
    </row>
    <row r="50" spans="1:7" s="394" customFormat="1" x14ac:dyDescent="0.2">
      <c r="A50" s="406" t="s">
        <v>56</v>
      </c>
      <c r="B50" s="393">
        <v>26</v>
      </c>
      <c r="C50" s="393">
        <v>13</v>
      </c>
      <c r="D50" s="393">
        <v>24</v>
      </c>
      <c r="E50" s="393">
        <v>11</v>
      </c>
      <c r="F50" s="14">
        <f t="shared" si="0"/>
        <v>0.92307692307692313</v>
      </c>
      <c r="G50" s="398">
        <f t="shared" si="0"/>
        <v>0.84615384615384615</v>
      </c>
    </row>
    <row r="51" spans="1:7" s="394" customFormat="1" x14ac:dyDescent="0.2">
      <c r="A51" s="407" t="s">
        <v>16</v>
      </c>
      <c r="B51" s="392">
        <v>9412</v>
      </c>
      <c r="C51" s="392">
        <v>6585</v>
      </c>
      <c r="D51" s="392">
        <v>9275</v>
      </c>
      <c r="E51" s="392">
        <v>6511</v>
      </c>
      <c r="F51" s="12">
        <f t="shared" si="0"/>
        <v>0.98544411389715258</v>
      </c>
      <c r="G51" s="399">
        <f t="shared" si="0"/>
        <v>0.98876233864844343</v>
      </c>
    </row>
    <row r="52" spans="1:7" s="394" customFormat="1" x14ac:dyDescent="0.2">
      <c r="A52" s="406" t="s">
        <v>55</v>
      </c>
      <c r="B52" s="393">
        <v>8510</v>
      </c>
      <c r="C52" s="393">
        <v>5993</v>
      </c>
      <c r="D52" s="393">
        <v>8404</v>
      </c>
      <c r="E52" s="393">
        <v>5936</v>
      </c>
      <c r="F52" s="14">
        <f t="shared" si="0"/>
        <v>0.98754406580493537</v>
      </c>
      <c r="G52" s="398">
        <f t="shared" si="0"/>
        <v>0.99048890372100784</v>
      </c>
    </row>
    <row r="53" spans="1:7" s="394" customFormat="1" x14ac:dyDescent="0.2">
      <c r="A53" s="406" t="s">
        <v>56</v>
      </c>
      <c r="B53" s="393">
        <v>902</v>
      </c>
      <c r="C53" s="393">
        <v>592</v>
      </c>
      <c r="D53" s="393">
        <v>871</v>
      </c>
      <c r="E53" s="393">
        <v>575</v>
      </c>
      <c r="F53" s="14">
        <f t="shared" si="0"/>
        <v>0.96563192904656314</v>
      </c>
      <c r="G53" s="398">
        <f t="shared" si="0"/>
        <v>0.97128378378378377</v>
      </c>
    </row>
    <row r="54" spans="1:7" s="394" customFormat="1" x14ac:dyDescent="0.2">
      <c r="A54" s="408" t="s">
        <v>17</v>
      </c>
      <c r="B54" s="393">
        <v>1626</v>
      </c>
      <c r="C54" s="393">
        <v>1157</v>
      </c>
      <c r="D54" s="393">
        <v>1608</v>
      </c>
      <c r="E54" s="393">
        <v>1144</v>
      </c>
      <c r="F54" s="14">
        <f t="shared" si="0"/>
        <v>0.98892988929889303</v>
      </c>
      <c r="G54" s="398">
        <f t="shared" si="0"/>
        <v>0.9887640449438202</v>
      </c>
    </row>
    <row r="55" spans="1:7" s="394" customFormat="1" x14ac:dyDescent="0.2">
      <c r="A55" s="406" t="s">
        <v>55</v>
      </c>
      <c r="B55" s="393">
        <v>1511</v>
      </c>
      <c r="C55" s="393">
        <v>1083</v>
      </c>
      <c r="D55" s="393">
        <v>1499</v>
      </c>
      <c r="E55" s="393">
        <v>1074</v>
      </c>
      <c r="F55" s="14">
        <f t="shared" si="0"/>
        <v>0.99205823957643946</v>
      </c>
      <c r="G55" s="398">
        <f t="shared" si="0"/>
        <v>0.99168975069252074</v>
      </c>
    </row>
    <row r="56" spans="1:7" s="394" customFormat="1" x14ac:dyDescent="0.2">
      <c r="A56" s="406" t="s">
        <v>56</v>
      </c>
      <c r="B56" s="393">
        <v>115</v>
      </c>
      <c r="C56" s="393">
        <v>74</v>
      </c>
      <c r="D56" s="393">
        <v>109</v>
      </c>
      <c r="E56" s="393">
        <v>70</v>
      </c>
      <c r="F56" s="14">
        <f t="shared" si="0"/>
        <v>0.94782608695652171</v>
      </c>
      <c r="G56" s="398">
        <f t="shared" si="0"/>
        <v>0.94594594594594594</v>
      </c>
    </row>
    <row r="57" spans="1:7" s="394" customFormat="1" x14ac:dyDescent="0.2">
      <c r="A57" s="408" t="s">
        <v>18</v>
      </c>
      <c r="B57" s="393">
        <v>1243</v>
      </c>
      <c r="C57" s="393">
        <v>828</v>
      </c>
      <c r="D57" s="393">
        <v>1205</v>
      </c>
      <c r="E57" s="393">
        <v>808</v>
      </c>
      <c r="F57" s="14">
        <f t="shared" si="0"/>
        <v>0.96942880128720832</v>
      </c>
      <c r="G57" s="398">
        <f t="shared" si="0"/>
        <v>0.97584541062801933</v>
      </c>
    </row>
    <row r="58" spans="1:7" s="394" customFormat="1" x14ac:dyDescent="0.2">
      <c r="A58" s="406" t="s">
        <v>55</v>
      </c>
      <c r="B58" s="393">
        <v>1037</v>
      </c>
      <c r="C58" s="393">
        <v>702</v>
      </c>
      <c r="D58" s="393">
        <v>1014</v>
      </c>
      <c r="E58" s="393">
        <v>689</v>
      </c>
      <c r="F58" s="14">
        <f t="shared" si="0"/>
        <v>0.97782063645130179</v>
      </c>
      <c r="G58" s="398">
        <f t="shared" si="0"/>
        <v>0.98148148148148151</v>
      </c>
    </row>
    <row r="59" spans="1:7" s="394" customFormat="1" x14ac:dyDescent="0.2">
      <c r="A59" s="406" t="s">
        <v>56</v>
      </c>
      <c r="B59" s="393">
        <v>206</v>
      </c>
      <c r="C59" s="393">
        <v>126</v>
      </c>
      <c r="D59" s="393">
        <v>191</v>
      </c>
      <c r="E59" s="393">
        <v>119</v>
      </c>
      <c r="F59" s="14">
        <f t="shared" si="0"/>
        <v>0.92718446601941751</v>
      </c>
      <c r="G59" s="398">
        <f t="shared" si="0"/>
        <v>0.94444444444444442</v>
      </c>
    </row>
    <row r="60" spans="1:7" s="394" customFormat="1" x14ac:dyDescent="0.2">
      <c r="A60" s="408" t="s">
        <v>19</v>
      </c>
      <c r="B60" s="393">
        <v>2169</v>
      </c>
      <c r="C60" s="393">
        <v>1587</v>
      </c>
      <c r="D60" s="393">
        <v>2144</v>
      </c>
      <c r="E60" s="393">
        <v>1583</v>
      </c>
      <c r="F60" s="14">
        <f t="shared" si="0"/>
        <v>0.98847395112955283</v>
      </c>
      <c r="G60" s="398">
        <f t="shared" si="0"/>
        <v>0.99747952110901072</v>
      </c>
    </row>
    <row r="61" spans="1:7" s="394" customFormat="1" x14ac:dyDescent="0.2">
      <c r="A61" s="406" t="s">
        <v>55</v>
      </c>
      <c r="B61" s="393">
        <v>1997</v>
      </c>
      <c r="C61" s="393">
        <v>1473</v>
      </c>
      <c r="D61" s="393">
        <v>1972</v>
      </c>
      <c r="E61" s="393">
        <v>1469</v>
      </c>
      <c r="F61" s="14">
        <f t="shared" si="0"/>
        <v>0.98748122183274911</v>
      </c>
      <c r="G61" s="398">
        <f t="shared" si="0"/>
        <v>0.99728445349626615</v>
      </c>
    </row>
    <row r="62" spans="1:7" s="394" customFormat="1" x14ac:dyDescent="0.2">
      <c r="A62" s="406" t="s">
        <v>56</v>
      </c>
      <c r="B62" s="393">
        <v>172</v>
      </c>
      <c r="C62" s="393">
        <v>114</v>
      </c>
      <c r="D62" s="393">
        <v>172</v>
      </c>
      <c r="E62" s="393">
        <v>114</v>
      </c>
      <c r="F62" s="14">
        <f t="shared" si="0"/>
        <v>1</v>
      </c>
      <c r="G62" s="398">
        <f t="shared" si="0"/>
        <v>1</v>
      </c>
    </row>
    <row r="63" spans="1:7" s="394" customFormat="1" x14ac:dyDescent="0.2">
      <c r="A63" s="408" t="s">
        <v>20</v>
      </c>
      <c r="B63" s="393">
        <v>1342</v>
      </c>
      <c r="C63" s="393">
        <v>946</v>
      </c>
      <c r="D63" s="393">
        <v>1329</v>
      </c>
      <c r="E63" s="393">
        <v>939</v>
      </c>
      <c r="F63" s="14">
        <f t="shared" si="0"/>
        <v>0.99031296572280181</v>
      </c>
      <c r="G63" s="398">
        <f t="shared" si="0"/>
        <v>0.992600422832981</v>
      </c>
    </row>
    <row r="64" spans="1:7" s="394" customFormat="1" x14ac:dyDescent="0.2">
      <c r="A64" s="406" t="s">
        <v>55</v>
      </c>
      <c r="B64" s="393">
        <v>1195</v>
      </c>
      <c r="C64" s="393">
        <v>848</v>
      </c>
      <c r="D64" s="393">
        <v>1186</v>
      </c>
      <c r="E64" s="393">
        <v>843</v>
      </c>
      <c r="F64" s="14">
        <f t="shared" si="0"/>
        <v>0.99246861924686192</v>
      </c>
      <c r="G64" s="398">
        <f t="shared" si="0"/>
        <v>0.99410377358490565</v>
      </c>
    </row>
    <row r="65" spans="1:7" s="394" customFormat="1" x14ac:dyDescent="0.2">
      <c r="A65" s="406" t="s">
        <v>56</v>
      </c>
      <c r="B65" s="393">
        <v>147</v>
      </c>
      <c r="C65" s="393">
        <v>98</v>
      </c>
      <c r="D65" s="393">
        <v>143</v>
      </c>
      <c r="E65" s="393">
        <v>96</v>
      </c>
      <c r="F65" s="14">
        <f t="shared" si="0"/>
        <v>0.97278911564625847</v>
      </c>
      <c r="G65" s="398">
        <f t="shared" si="0"/>
        <v>0.97959183673469385</v>
      </c>
    </row>
    <row r="66" spans="1:7" s="394" customFormat="1" x14ac:dyDescent="0.2">
      <c r="A66" s="408" t="s">
        <v>21</v>
      </c>
      <c r="B66" s="393">
        <v>1992</v>
      </c>
      <c r="C66" s="393">
        <v>1375</v>
      </c>
      <c r="D66" s="393">
        <v>1957</v>
      </c>
      <c r="E66" s="393">
        <v>1350</v>
      </c>
      <c r="F66" s="14">
        <f t="shared" si="0"/>
        <v>0.98242971887550201</v>
      </c>
      <c r="G66" s="398">
        <f t="shared" si="0"/>
        <v>0.98181818181818181</v>
      </c>
    </row>
    <row r="67" spans="1:7" s="394" customFormat="1" x14ac:dyDescent="0.2">
      <c r="A67" s="406" t="s">
        <v>55</v>
      </c>
      <c r="B67" s="393">
        <v>1841</v>
      </c>
      <c r="C67" s="393">
        <v>1268</v>
      </c>
      <c r="D67" s="393">
        <v>1810</v>
      </c>
      <c r="E67" s="393">
        <v>1246</v>
      </c>
      <c r="F67" s="14">
        <f t="shared" si="0"/>
        <v>0.98316132536664858</v>
      </c>
      <c r="G67" s="398">
        <f t="shared" si="0"/>
        <v>0.98264984227129337</v>
      </c>
    </row>
    <row r="68" spans="1:7" s="394" customFormat="1" x14ac:dyDescent="0.2">
      <c r="A68" s="406" t="s">
        <v>56</v>
      </c>
      <c r="B68" s="393">
        <v>151</v>
      </c>
      <c r="C68" s="393">
        <v>107</v>
      </c>
      <c r="D68" s="393">
        <v>147</v>
      </c>
      <c r="E68" s="393">
        <v>104</v>
      </c>
      <c r="F68" s="14">
        <f t="shared" si="0"/>
        <v>0.97350993377483441</v>
      </c>
      <c r="G68" s="398">
        <f t="shared" si="0"/>
        <v>0.9719626168224299</v>
      </c>
    </row>
    <row r="69" spans="1:7" s="394" customFormat="1" x14ac:dyDescent="0.2">
      <c r="A69" s="408" t="s">
        <v>22</v>
      </c>
      <c r="B69" s="393">
        <v>1040</v>
      </c>
      <c r="C69" s="393">
        <v>692</v>
      </c>
      <c r="D69" s="393">
        <v>1032</v>
      </c>
      <c r="E69" s="393">
        <v>687</v>
      </c>
      <c r="F69" s="14">
        <f t="shared" si="0"/>
        <v>0.99230769230769234</v>
      </c>
      <c r="G69" s="398">
        <f t="shared" si="0"/>
        <v>0.99277456647398843</v>
      </c>
    </row>
    <row r="70" spans="1:7" s="394" customFormat="1" x14ac:dyDescent="0.2">
      <c r="A70" s="406" t="s">
        <v>55</v>
      </c>
      <c r="B70" s="393">
        <v>929</v>
      </c>
      <c r="C70" s="393">
        <v>619</v>
      </c>
      <c r="D70" s="393">
        <v>923</v>
      </c>
      <c r="E70" s="393">
        <v>615</v>
      </c>
      <c r="F70" s="14">
        <f t="shared" si="0"/>
        <v>0.9935414424111948</v>
      </c>
      <c r="G70" s="398">
        <f t="shared" si="0"/>
        <v>0.99353796445880449</v>
      </c>
    </row>
    <row r="71" spans="1:7" s="394" customFormat="1" x14ac:dyDescent="0.2">
      <c r="A71" s="406" t="s">
        <v>56</v>
      </c>
      <c r="B71" s="393">
        <v>111</v>
      </c>
      <c r="C71" s="393">
        <v>73</v>
      </c>
      <c r="D71" s="393">
        <v>109</v>
      </c>
      <c r="E71" s="393">
        <v>72</v>
      </c>
      <c r="F71" s="14">
        <f t="shared" si="0"/>
        <v>0.98198198198198194</v>
      </c>
      <c r="G71" s="398">
        <f t="shared" si="0"/>
        <v>0.98630136986301364</v>
      </c>
    </row>
    <row r="72" spans="1:7" s="394" customFormat="1" x14ac:dyDescent="0.2">
      <c r="A72" s="407" t="s">
        <v>23</v>
      </c>
      <c r="B72" s="392">
        <v>6397</v>
      </c>
      <c r="C72" s="392">
        <v>4846</v>
      </c>
      <c r="D72" s="392">
        <v>6343</v>
      </c>
      <c r="E72" s="392">
        <v>4814</v>
      </c>
      <c r="F72" s="12">
        <f t="shared" ref="F72:G135" si="1">D72/B72</f>
        <v>0.9915585430670627</v>
      </c>
      <c r="G72" s="399">
        <f t="shared" si="1"/>
        <v>0.9933966157655798</v>
      </c>
    </row>
    <row r="73" spans="1:7" s="394" customFormat="1" x14ac:dyDescent="0.2">
      <c r="A73" s="406" t="s">
        <v>55</v>
      </c>
      <c r="B73" s="393">
        <v>5901</v>
      </c>
      <c r="C73" s="393">
        <v>4482</v>
      </c>
      <c r="D73" s="393">
        <v>5863</v>
      </c>
      <c r="E73" s="393">
        <v>4460</v>
      </c>
      <c r="F73" s="14">
        <f t="shared" si="1"/>
        <v>0.99356041348923907</v>
      </c>
      <c r="G73" s="398">
        <f t="shared" si="1"/>
        <v>0.99509147701918788</v>
      </c>
    </row>
    <row r="74" spans="1:7" s="394" customFormat="1" x14ac:dyDescent="0.2">
      <c r="A74" s="406" t="s">
        <v>56</v>
      </c>
      <c r="B74" s="393">
        <v>496</v>
      </c>
      <c r="C74" s="393">
        <v>364</v>
      </c>
      <c r="D74" s="393">
        <v>480</v>
      </c>
      <c r="E74" s="393">
        <v>354</v>
      </c>
      <c r="F74" s="14">
        <f t="shared" si="1"/>
        <v>0.967741935483871</v>
      </c>
      <c r="G74" s="398">
        <f t="shared" si="1"/>
        <v>0.97252747252747251</v>
      </c>
    </row>
    <row r="75" spans="1:7" s="394" customFormat="1" x14ac:dyDescent="0.2">
      <c r="A75" s="408" t="s">
        <v>24</v>
      </c>
      <c r="B75" s="393">
        <v>804</v>
      </c>
      <c r="C75" s="393">
        <v>597</v>
      </c>
      <c r="D75" s="393">
        <v>802</v>
      </c>
      <c r="E75" s="393">
        <v>596</v>
      </c>
      <c r="F75" s="14">
        <f t="shared" si="1"/>
        <v>0.99751243781094523</v>
      </c>
      <c r="G75" s="398">
        <f t="shared" si="1"/>
        <v>0.99832495812395305</v>
      </c>
    </row>
    <row r="76" spans="1:7" s="394" customFormat="1" x14ac:dyDescent="0.2">
      <c r="A76" s="406" t="s">
        <v>55</v>
      </c>
      <c r="B76" s="393">
        <v>789</v>
      </c>
      <c r="C76" s="393">
        <v>584</v>
      </c>
      <c r="D76" s="393">
        <v>787</v>
      </c>
      <c r="E76" s="393">
        <v>583</v>
      </c>
      <c r="F76" s="14">
        <f t="shared" si="1"/>
        <v>0.99746514575411915</v>
      </c>
      <c r="G76" s="398">
        <f t="shared" si="1"/>
        <v>0.99828767123287676</v>
      </c>
    </row>
    <row r="77" spans="1:7" s="394" customFormat="1" x14ac:dyDescent="0.2">
      <c r="A77" s="406" t="s">
        <v>56</v>
      </c>
      <c r="B77" s="393">
        <v>15</v>
      </c>
      <c r="C77" s="393">
        <v>13</v>
      </c>
      <c r="D77" s="393">
        <v>15</v>
      </c>
      <c r="E77" s="393">
        <v>13</v>
      </c>
      <c r="F77" s="14">
        <f t="shared" si="1"/>
        <v>1</v>
      </c>
      <c r="G77" s="398">
        <f t="shared" si="1"/>
        <v>1</v>
      </c>
    </row>
    <row r="78" spans="1:7" s="394" customFormat="1" x14ac:dyDescent="0.2">
      <c r="A78" s="408" t="s">
        <v>25</v>
      </c>
      <c r="B78" s="393">
        <v>1059</v>
      </c>
      <c r="C78" s="393">
        <v>728</v>
      </c>
      <c r="D78" s="393">
        <v>1053</v>
      </c>
      <c r="E78" s="393">
        <v>727</v>
      </c>
      <c r="F78" s="14">
        <f t="shared" si="1"/>
        <v>0.99433427762039661</v>
      </c>
      <c r="G78" s="398">
        <f t="shared" si="1"/>
        <v>0.99862637362637363</v>
      </c>
    </row>
    <row r="79" spans="1:7" s="394" customFormat="1" x14ac:dyDescent="0.2">
      <c r="A79" s="406" t="s">
        <v>55</v>
      </c>
      <c r="B79" s="393">
        <v>998</v>
      </c>
      <c r="C79" s="393">
        <v>692</v>
      </c>
      <c r="D79" s="393">
        <v>993</v>
      </c>
      <c r="E79" s="393">
        <v>691</v>
      </c>
      <c r="F79" s="14">
        <f t="shared" si="1"/>
        <v>0.99498997995991989</v>
      </c>
      <c r="G79" s="398">
        <f t="shared" si="1"/>
        <v>0.99855491329479773</v>
      </c>
    </row>
    <row r="80" spans="1:7" s="394" customFormat="1" x14ac:dyDescent="0.2">
      <c r="A80" s="406" t="s">
        <v>56</v>
      </c>
      <c r="B80" s="393">
        <v>61</v>
      </c>
      <c r="C80" s="393">
        <v>36</v>
      </c>
      <c r="D80" s="393">
        <v>60</v>
      </c>
      <c r="E80" s="393">
        <v>36</v>
      </c>
      <c r="F80" s="14">
        <f t="shared" si="1"/>
        <v>0.98360655737704916</v>
      </c>
      <c r="G80" s="398">
        <f t="shared" si="1"/>
        <v>1</v>
      </c>
    </row>
    <row r="81" spans="1:7" s="394" customFormat="1" x14ac:dyDescent="0.2">
      <c r="A81" s="408" t="s">
        <v>26</v>
      </c>
      <c r="B81" s="393">
        <v>1841</v>
      </c>
      <c r="C81" s="393">
        <v>1516</v>
      </c>
      <c r="D81" s="393">
        <v>1833</v>
      </c>
      <c r="E81" s="393">
        <v>1510</v>
      </c>
      <c r="F81" s="14">
        <f t="shared" si="1"/>
        <v>0.99565453557848993</v>
      </c>
      <c r="G81" s="398">
        <f t="shared" si="1"/>
        <v>0.99604221635883905</v>
      </c>
    </row>
    <row r="82" spans="1:7" s="394" customFormat="1" x14ac:dyDescent="0.2">
      <c r="A82" s="406" t="s">
        <v>55</v>
      </c>
      <c r="B82" s="393">
        <v>1627</v>
      </c>
      <c r="C82" s="393">
        <v>1342</v>
      </c>
      <c r="D82" s="393">
        <v>1625</v>
      </c>
      <c r="E82" s="393">
        <v>1340</v>
      </c>
      <c r="F82" s="14">
        <f t="shared" si="1"/>
        <v>0.99877074370006147</v>
      </c>
      <c r="G82" s="398">
        <f t="shared" si="1"/>
        <v>0.99850968703427723</v>
      </c>
    </row>
    <row r="83" spans="1:7" s="394" customFormat="1" x14ac:dyDescent="0.2">
      <c r="A83" s="406" t="s">
        <v>56</v>
      </c>
      <c r="B83" s="393">
        <v>214</v>
      </c>
      <c r="C83" s="393">
        <v>174</v>
      </c>
      <c r="D83" s="393">
        <v>208</v>
      </c>
      <c r="E83" s="393">
        <v>170</v>
      </c>
      <c r="F83" s="14">
        <f t="shared" si="1"/>
        <v>0.9719626168224299</v>
      </c>
      <c r="G83" s="398">
        <f t="shared" si="1"/>
        <v>0.97701149425287359</v>
      </c>
    </row>
    <row r="84" spans="1:7" s="394" customFormat="1" x14ac:dyDescent="0.2">
      <c r="A84" s="408" t="s">
        <v>27</v>
      </c>
      <c r="B84" s="393">
        <v>1453</v>
      </c>
      <c r="C84" s="393">
        <v>1122</v>
      </c>
      <c r="D84" s="393">
        <v>1424</v>
      </c>
      <c r="E84" s="393">
        <v>1104</v>
      </c>
      <c r="F84" s="14">
        <f t="shared" si="1"/>
        <v>0.98004129387474193</v>
      </c>
      <c r="G84" s="398">
        <f t="shared" si="1"/>
        <v>0.98395721925133695</v>
      </c>
    </row>
    <row r="85" spans="1:7" s="394" customFormat="1" x14ac:dyDescent="0.2">
      <c r="A85" s="406" t="s">
        <v>55</v>
      </c>
      <c r="B85" s="393">
        <v>1341</v>
      </c>
      <c r="C85" s="393">
        <v>1042</v>
      </c>
      <c r="D85" s="393">
        <v>1321</v>
      </c>
      <c r="E85" s="393">
        <v>1030</v>
      </c>
      <c r="F85" s="14">
        <f t="shared" si="1"/>
        <v>0.98508575689783739</v>
      </c>
      <c r="G85" s="398">
        <f t="shared" si="1"/>
        <v>0.98848368522072938</v>
      </c>
    </row>
    <row r="86" spans="1:7" s="394" customFormat="1" x14ac:dyDescent="0.2">
      <c r="A86" s="406" t="s">
        <v>56</v>
      </c>
      <c r="B86" s="393">
        <v>112</v>
      </c>
      <c r="C86" s="393">
        <v>80</v>
      </c>
      <c r="D86" s="393">
        <v>103</v>
      </c>
      <c r="E86" s="393">
        <v>74</v>
      </c>
      <c r="F86" s="14">
        <f t="shared" si="1"/>
        <v>0.9196428571428571</v>
      </c>
      <c r="G86" s="398">
        <f t="shared" si="1"/>
        <v>0.92500000000000004</v>
      </c>
    </row>
    <row r="87" spans="1:7" s="394" customFormat="1" x14ac:dyDescent="0.2">
      <c r="A87" s="408" t="s">
        <v>28</v>
      </c>
      <c r="B87" s="393">
        <v>467</v>
      </c>
      <c r="C87" s="393">
        <v>343</v>
      </c>
      <c r="D87" s="393">
        <v>467</v>
      </c>
      <c r="E87" s="393">
        <v>343</v>
      </c>
      <c r="F87" s="14">
        <f t="shared" si="1"/>
        <v>1</v>
      </c>
      <c r="G87" s="398">
        <f t="shared" si="1"/>
        <v>1</v>
      </c>
    </row>
    <row r="88" spans="1:7" s="394" customFormat="1" x14ac:dyDescent="0.2">
      <c r="A88" s="406" t="s">
        <v>55</v>
      </c>
      <c r="B88" s="393">
        <v>448</v>
      </c>
      <c r="C88" s="393">
        <v>335</v>
      </c>
      <c r="D88" s="393">
        <v>448</v>
      </c>
      <c r="E88" s="393">
        <v>335</v>
      </c>
      <c r="F88" s="14">
        <f t="shared" si="1"/>
        <v>1</v>
      </c>
      <c r="G88" s="398">
        <f t="shared" si="1"/>
        <v>1</v>
      </c>
    </row>
    <row r="89" spans="1:7" s="394" customFormat="1" x14ac:dyDescent="0.2">
      <c r="A89" s="406" t="s">
        <v>56</v>
      </c>
      <c r="B89" s="393">
        <v>19</v>
      </c>
      <c r="C89" s="393">
        <v>8</v>
      </c>
      <c r="D89" s="393">
        <v>19</v>
      </c>
      <c r="E89" s="393">
        <v>8</v>
      </c>
      <c r="F89" s="14">
        <f t="shared" si="1"/>
        <v>1</v>
      </c>
      <c r="G89" s="398">
        <f t="shared" si="1"/>
        <v>1</v>
      </c>
    </row>
    <row r="90" spans="1:7" s="394" customFormat="1" x14ac:dyDescent="0.2">
      <c r="A90" s="408" t="s">
        <v>29</v>
      </c>
      <c r="B90" s="393">
        <v>773</v>
      </c>
      <c r="C90" s="393">
        <v>540</v>
      </c>
      <c r="D90" s="393">
        <v>764</v>
      </c>
      <c r="E90" s="393">
        <v>534</v>
      </c>
      <c r="F90" s="14">
        <f t="shared" si="1"/>
        <v>0.98835705045278133</v>
      </c>
      <c r="G90" s="398">
        <f t="shared" si="1"/>
        <v>0.98888888888888893</v>
      </c>
    </row>
    <row r="91" spans="1:7" s="394" customFormat="1" x14ac:dyDescent="0.2">
      <c r="A91" s="406" t="s">
        <v>55</v>
      </c>
      <c r="B91" s="393">
        <v>698</v>
      </c>
      <c r="C91" s="393">
        <v>487</v>
      </c>
      <c r="D91" s="393">
        <v>689</v>
      </c>
      <c r="E91" s="393">
        <v>481</v>
      </c>
      <c r="F91" s="14">
        <f t="shared" si="1"/>
        <v>0.9871060171919771</v>
      </c>
      <c r="G91" s="398">
        <f t="shared" si="1"/>
        <v>0.98767967145790558</v>
      </c>
    </row>
    <row r="92" spans="1:7" s="394" customFormat="1" x14ac:dyDescent="0.2">
      <c r="A92" s="406" t="s">
        <v>56</v>
      </c>
      <c r="B92" s="393">
        <v>75</v>
      </c>
      <c r="C92" s="393">
        <v>53</v>
      </c>
      <c r="D92" s="393">
        <v>75</v>
      </c>
      <c r="E92" s="393">
        <v>53</v>
      </c>
      <c r="F92" s="14">
        <f t="shared" si="1"/>
        <v>1</v>
      </c>
      <c r="G92" s="398">
        <f t="shared" si="1"/>
        <v>1</v>
      </c>
    </row>
    <row r="93" spans="1:7" s="394" customFormat="1" x14ac:dyDescent="0.2">
      <c r="A93" s="407" t="s">
        <v>30</v>
      </c>
      <c r="B93" s="392">
        <v>7103</v>
      </c>
      <c r="C93" s="392">
        <v>4974</v>
      </c>
      <c r="D93" s="392">
        <v>7035</v>
      </c>
      <c r="E93" s="392">
        <v>4930</v>
      </c>
      <c r="F93" s="12">
        <f t="shared" si="1"/>
        <v>0.99042658031817543</v>
      </c>
      <c r="G93" s="399">
        <f t="shared" si="1"/>
        <v>0.9911540008041817</v>
      </c>
    </row>
    <row r="94" spans="1:7" s="394" customFormat="1" x14ac:dyDescent="0.2">
      <c r="A94" s="406" t="s">
        <v>55</v>
      </c>
      <c r="B94" s="393">
        <v>6507</v>
      </c>
      <c r="C94" s="393">
        <v>4570</v>
      </c>
      <c r="D94" s="393">
        <v>6451</v>
      </c>
      <c r="E94" s="393">
        <v>4532</v>
      </c>
      <c r="F94" s="14">
        <f t="shared" si="1"/>
        <v>0.99139388351006608</v>
      </c>
      <c r="G94" s="398">
        <f t="shared" si="1"/>
        <v>0.99168490153172861</v>
      </c>
    </row>
    <row r="95" spans="1:7" s="394" customFormat="1" x14ac:dyDescent="0.2">
      <c r="A95" s="406" t="s">
        <v>56</v>
      </c>
      <c r="B95" s="393">
        <v>596</v>
      </c>
      <c r="C95" s="393">
        <v>404</v>
      </c>
      <c r="D95" s="393">
        <v>584</v>
      </c>
      <c r="E95" s="393">
        <v>398</v>
      </c>
      <c r="F95" s="14">
        <f t="shared" si="1"/>
        <v>0.97986577181208057</v>
      </c>
      <c r="G95" s="398">
        <f t="shared" si="1"/>
        <v>0.98514851485148514</v>
      </c>
    </row>
    <row r="96" spans="1:7" s="394" customFormat="1" x14ac:dyDescent="0.2">
      <c r="A96" s="408" t="s">
        <v>31</v>
      </c>
      <c r="B96" s="393">
        <v>1693</v>
      </c>
      <c r="C96" s="393">
        <v>1143</v>
      </c>
      <c r="D96" s="393">
        <v>1690</v>
      </c>
      <c r="E96" s="393">
        <v>1141</v>
      </c>
      <c r="F96" s="14">
        <f t="shared" si="1"/>
        <v>0.99822799763733017</v>
      </c>
      <c r="G96" s="398">
        <f t="shared" si="1"/>
        <v>0.99825021872265962</v>
      </c>
    </row>
    <row r="97" spans="1:7" s="394" customFormat="1" x14ac:dyDescent="0.2">
      <c r="A97" s="406" t="s">
        <v>55</v>
      </c>
      <c r="B97" s="393">
        <v>1571</v>
      </c>
      <c r="C97" s="393">
        <v>1061</v>
      </c>
      <c r="D97" s="393">
        <v>1569</v>
      </c>
      <c r="E97" s="393">
        <v>1059</v>
      </c>
      <c r="F97" s="14">
        <f t="shared" si="1"/>
        <v>0.99872692552514319</v>
      </c>
      <c r="G97" s="398">
        <f t="shared" si="1"/>
        <v>0.998114985862394</v>
      </c>
    </row>
    <row r="98" spans="1:7" s="394" customFormat="1" x14ac:dyDescent="0.2">
      <c r="A98" s="406" t="s">
        <v>56</v>
      </c>
      <c r="B98" s="393">
        <v>122</v>
      </c>
      <c r="C98" s="393">
        <v>82</v>
      </c>
      <c r="D98" s="393">
        <v>121</v>
      </c>
      <c r="E98" s="393">
        <v>82</v>
      </c>
      <c r="F98" s="14">
        <f t="shared" si="1"/>
        <v>0.99180327868852458</v>
      </c>
      <c r="G98" s="398">
        <f t="shared" si="1"/>
        <v>1</v>
      </c>
    </row>
    <row r="99" spans="1:7" s="394" customFormat="1" x14ac:dyDescent="0.2">
      <c r="A99" s="408" t="s">
        <v>32</v>
      </c>
      <c r="B99" s="393">
        <v>659</v>
      </c>
      <c r="C99" s="393">
        <v>473</v>
      </c>
      <c r="D99" s="393">
        <v>643</v>
      </c>
      <c r="E99" s="393">
        <v>463</v>
      </c>
      <c r="F99" s="14">
        <f t="shared" si="1"/>
        <v>0.97572078907435511</v>
      </c>
      <c r="G99" s="398">
        <f t="shared" si="1"/>
        <v>0.97885835095137419</v>
      </c>
    </row>
    <row r="100" spans="1:7" s="394" customFormat="1" x14ac:dyDescent="0.2">
      <c r="A100" s="406" t="s">
        <v>55</v>
      </c>
      <c r="B100" s="393">
        <v>590</v>
      </c>
      <c r="C100" s="393">
        <v>423</v>
      </c>
      <c r="D100" s="393">
        <v>575</v>
      </c>
      <c r="E100" s="393">
        <v>413</v>
      </c>
      <c r="F100" s="14">
        <f t="shared" si="1"/>
        <v>0.97457627118644063</v>
      </c>
      <c r="G100" s="398">
        <f t="shared" si="1"/>
        <v>0.97635933806146569</v>
      </c>
    </row>
    <row r="101" spans="1:7" s="394" customFormat="1" x14ac:dyDescent="0.2">
      <c r="A101" s="406" t="s">
        <v>56</v>
      </c>
      <c r="B101" s="393">
        <v>69</v>
      </c>
      <c r="C101" s="393">
        <v>50</v>
      </c>
      <c r="D101" s="393">
        <v>68</v>
      </c>
      <c r="E101" s="393">
        <v>50</v>
      </c>
      <c r="F101" s="14">
        <f t="shared" si="1"/>
        <v>0.98550724637681164</v>
      </c>
      <c r="G101" s="398">
        <f t="shared" si="1"/>
        <v>1</v>
      </c>
    </row>
    <row r="102" spans="1:7" s="394" customFormat="1" x14ac:dyDescent="0.2">
      <c r="A102" s="408" t="s">
        <v>33</v>
      </c>
      <c r="B102" s="393">
        <v>1191</v>
      </c>
      <c r="C102" s="393">
        <v>826</v>
      </c>
      <c r="D102" s="393">
        <v>1183</v>
      </c>
      <c r="E102" s="393">
        <v>820</v>
      </c>
      <c r="F102" s="14">
        <f t="shared" si="1"/>
        <v>0.99328295549958023</v>
      </c>
      <c r="G102" s="398">
        <f t="shared" si="1"/>
        <v>0.99273607748184023</v>
      </c>
    </row>
    <row r="103" spans="1:7" s="394" customFormat="1" x14ac:dyDescent="0.2">
      <c r="A103" s="406" t="s">
        <v>55</v>
      </c>
      <c r="B103" s="393">
        <v>1090</v>
      </c>
      <c r="C103" s="393">
        <v>754</v>
      </c>
      <c r="D103" s="393">
        <v>1085</v>
      </c>
      <c r="E103" s="393">
        <v>750</v>
      </c>
      <c r="F103" s="14">
        <f t="shared" si="1"/>
        <v>0.99541284403669728</v>
      </c>
      <c r="G103" s="398">
        <f t="shared" si="1"/>
        <v>0.99469496021220161</v>
      </c>
    </row>
    <row r="104" spans="1:7" s="394" customFormat="1" x14ac:dyDescent="0.2">
      <c r="A104" s="406" t="s">
        <v>56</v>
      </c>
      <c r="B104" s="393">
        <v>101</v>
      </c>
      <c r="C104" s="393">
        <v>72</v>
      </c>
      <c r="D104" s="393">
        <v>98</v>
      </c>
      <c r="E104" s="393">
        <v>70</v>
      </c>
      <c r="F104" s="14">
        <f t="shared" si="1"/>
        <v>0.97029702970297027</v>
      </c>
      <c r="G104" s="398">
        <f t="shared" si="1"/>
        <v>0.97222222222222221</v>
      </c>
    </row>
    <row r="105" spans="1:7" s="394" customFormat="1" x14ac:dyDescent="0.2">
      <c r="A105" s="408" t="s">
        <v>34</v>
      </c>
      <c r="B105" s="393">
        <v>441</v>
      </c>
      <c r="C105" s="393">
        <v>327</v>
      </c>
      <c r="D105" s="393">
        <v>428</v>
      </c>
      <c r="E105" s="393">
        <v>322</v>
      </c>
      <c r="F105" s="14">
        <f t="shared" si="1"/>
        <v>0.97052154195011342</v>
      </c>
      <c r="G105" s="398">
        <f t="shared" si="1"/>
        <v>0.98470948012232418</v>
      </c>
    </row>
    <row r="106" spans="1:7" s="394" customFormat="1" x14ac:dyDescent="0.2">
      <c r="A106" s="406" t="s">
        <v>55</v>
      </c>
      <c r="B106" s="393">
        <v>359</v>
      </c>
      <c r="C106" s="393">
        <v>272</v>
      </c>
      <c r="D106" s="393">
        <v>351</v>
      </c>
      <c r="E106" s="393">
        <v>269</v>
      </c>
      <c r="F106" s="14">
        <f t="shared" si="1"/>
        <v>0.97771587743732591</v>
      </c>
      <c r="G106" s="398">
        <f t="shared" si="1"/>
        <v>0.98897058823529416</v>
      </c>
    </row>
    <row r="107" spans="1:7" s="394" customFormat="1" x14ac:dyDescent="0.2">
      <c r="A107" s="406" t="s">
        <v>56</v>
      </c>
      <c r="B107" s="393">
        <v>82</v>
      </c>
      <c r="C107" s="393">
        <v>55</v>
      </c>
      <c r="D107" s="393">
        <v>77</v>
      </c>
      <c r="E107" s="393">
        <v>53</v>
      </c>
      <c r="F107" s="14">
        <f t="shared" si="1"/>
        <v>0.93902439024390238</v>
      </c>
      <c r="G107" s="398">
        <f t="shared" si="1"/>
        <v>0.96363636363636362</v>
      </c>
    </row>
    <row r="108" spans="1:7" s="394" customFormat="1" x14ac:dyDescent="0.2">
      <c r="A108" s="408" t="s">
        <v>35</v>
      </c>
      <c r="B108" s="393">
        <v>540</v>
      </c>
      <c r="C108" s="393">
        <v>386</v>
      </c>
      <c r="D108" s="393">
        <v>524</v>
      </c>
      <c r="E108" s="393">
        <v>374</v>
      </c>
      <c r="F108" s="14">
        <f t="shared" si="1"/>
        <v>0.97037037037037033</v>
      </c>
      <c r="G108" s="398">
        <f t="shared" si="1"/>
        <v>0.9689119170984456</v>
      </c>
    </row>
    <row r="109" spans="1:7" s="394" customFormat="1" x14ac:dyDescent="0.2">
      <c r="A109" s="406" t="s">
        <v>55</v>
      </c>
      <c r="B109" s="393">
        <v>519</v>
      </c>
      <c r="C109" s="393">
        <v>371</v>
      </c>
      <c r="D109" s="393">
        <v>505</v>
      </c>
      <c r="E109" s="393">
        <v>361</v>
      </c>
      <c r="F109" s="14">
        <f t="shared" si="1"/>
        <v>0.97302504816955682</v>
      </c>
      <c r="G109" s="398">
        <f t="shared" si="1"/>
        <v>0.97304582210242585</v>
      </c>
    </row>
    <row r="110" spans="1:7" s="394" customFormat="1" x14ac:dyDescent="0.2">
      <c r="A110" s="406" t="s">
        <v>56</v>
      </c>
      <c r="B110" s="393">
        <v>21</v>
      </c>
      <c r="C110" s="393">
        <v>15</v>
      </c>
      <c r="D110" s="393">
        <v>19</v>
      </c>
      <c r="E110" s="393">
        <v>13</v>
      </c>
      <c r="F110" s="14">
        <f t="shared" si="1"/>
        <v>0.90476190476190477</v>
      </c>
      <c r="G110" s="398">
        <f t="shared" si="1"/>
        <v>0.8666666666666667</v>
      </c>
    </row>
    <row r="111" spans="1:7" s="394" customFormat="1" x14ac:dyDescent="0.2">
      <c r="A111" s="408" t="s">
        <v>36</v>
      </c>
      <c r="B111" s="393">
        <v>1838</v>
      </c>
      <c r="C111" s="393">
        <v>1346</v>
      </c>
      <c r="D111" s="393">
        <v>1834</v>
      </c>
      <c r="E111" s="393">
        <v>1343</v>
      </c>
      <c r="F111" s="14">
        <f t="shared" si="1"/>
        <v>0.9978237214363439</v>
      </c>
      <c r="G111" s="398">
        <f t="shared" si="1"/>
        <v>0.99777117384843983</v>
      </c>
    </row>
    <row r="112" spans="1:7" s="394" customFormat="1" x14ac:dyDescent="0.2">
      <c r="A112" s="406" t="s">
        <v>55</v>
      </c>
      <c r="B112" s="393">
        <v>1700</v>
      </c>
      <c r="C112" s="393">
        <v>1252</v>
      </c>
      <c r="D112" s="393">
        <v>1696</v>
      </c>
      <c r="E112" s="393">
        <v>1249</v>
      </c>
      <c r="F112" s="14">
        <f t="shared" si="1"/>
        <v>0.99764705882352944</v>
      </c>
      <c r="G112" s="398">
        <f t="shared" si="1"/>
        <v>0.99760383386581475</v>
      </c>
    </row>
    <row r="113" spans="1:7" s="394" customFormat="1" x14ac:dyDescent="0.2">
      <c r="A113" s="406" t="s">
        <v>56</v>
      </c>
      <c r="B113" s="393">
        <v>138</v>
      </c>
      <c r="C113" s="393">
        <v>94</v>
      </c>
      <c r="D113" s="393">
        <v>138</v>
      </c>
      <c r="E113" s="393">
        <v>94</v>
      </c>
      <c r="F113" s="14">
        <f t="shared" si="1"/>
        <v>1</v>
      </c>
      <c r="G113" s="398">
        <f t="shared" si="1"/>
        <v>1</v>
      </c>
    </row>
    <row r="114" spans="1:7" s="394" customFormat="1" x14ac:dyDescent="0.2">
      <c r="A114" s="408" t="s">
        <v>37</v>
      </c>
      <c r="B114" s="393">
        <v>741</v>
      </c>
      <c r="C114" s="393">
        <v>473</v>
      </c>
      <c r="D114" s="393">
        <v>733</v>
      </c>
      <c r="E114" s="393">
        <v>467</v>
      </c>
      <c r="F114" s="14">
        <f t="shared" si="1"/>
        <v>0.9892037786774629</v>
      </c>
      <c r="G114" s="398">
        <f t="shared" si="1"/>
        <v>0.98731501057082449</v>
      </c>
    </row>
    <row r="115" spans="1:7" s="394" customFormat="1" x14ac:dyDescent="0.2">
      <c r="A115" s="406" t="s">
        <v>55</v>
      </c>
      <c r="B115" s="393">
        <v>678</v>
      </c>
      <c r="C115" s="393">
        <v>437</v>
      </c>
      <c r="D115" s="393">
        <v>670</v>
      </c>
      <c r="E115" s="393">
        <v>431</v>
      </c>
      <c r="F115" s="14">
        <f t="shared" si="1"/>
        <v>0.98820058997050142</v>
      </c>
      <c r="G115" s="398">
        <f t="shared" si="1"/>
        <v>0.98627002288329524</v>
      </c>
    </row>
    <row r="116" spans="1:7" s="394" customFormat="1" x14ac:dyDescent="0.2">
      <c r="A116" s="406" t="s">
        <v>56</v>
      </c>
      <c r="B116" s="393">
        <v>63</v>
      </c>
      <c r="C116" s="393">
        <v>36</v>
      </c>
      <c r="D116" s="393">
        <v>63</v>
      </c>
      <c r="E116" s="393">
        <v>36</v>
      </c>
      <c r="F116" s="14">
        <f t="shared" si="1"/>
        <v>1</v>
      </c>
      <c r="G116" s="398">
        <f t="shared" si="1"/>
        <v>1</v>
      </c>
    </row>
    <row r="117" spans="1:7" s="394" customFormat="1" x14ac:dyDescent="0.2">
      <c r="A117" s="407" t="s">
        <v>38</v>
      </c>
      <c r="B117" s="392">
        <v>5096</v>
      </c>
      <c r="C117" s="392">
        <v>3879</v>
      </c>
      <c r="D117" s="392">
        <v>4978</v>
      </c>
      <c r="E117" s="392">
        <v>3801</v>
      </c>
      <c r="F117" s="12">
        <f t="shared" si="1"/>
        <v>0.97684458398744112</v>
      </c>
      <c r="G117" s="399">
        <f t="shared" si="1"/>
        <v>0.97989172467130703</v>
      </c>
    </row>
    <row r="118" spans="1:7" s="394" customFormat="1" x14ac:dyDescent="0.2">
      <c r="A118" s="406" t="s">
        <v>55</v>
      </c>
      <c r="B118" s="393">
        <v>4827</v>
      </c>
      <c r="C118" s="393">
        <v>3676</v>
      </c>
      <c r="D118" s="393">
        <v>4724</v>
      </c>
      <c r="E118" s="393">
        <v>3606</v>
      </c>
      <c r="F118" s="14">
        <f t="shared" si="1"/>
        <v>0.97866169463434849</v>
      </c>
      <c r="G118" s="398">
        <f t="shared" si="1"/>
        <v>0.9809575625680087</v>
      </c>
    </row>
    <row r="119" spans="1:7" s="394" customFormat="1" x14ac:dyDescent="0.2">
      <c r="A119" s="406" t="s">
        <v>56</v>
      </c>
      <c r="B119" s="393">
        <v>269</v>
      </c>
      <c r="C119" s="393">
        <v>203</v>
      </c>
      <c r="D119" s="393">
        <v>254</v>
      </c>
      <c r="E119" s="393">
        <v>195</v>
      </c>
      <c r="F119" s="14">
        <f t="shared" si="1"/>
        <v>0.94423791821561343</v>
      </c>
      <c r="G119" s="398">
        <f t="shared" si="1"/>
        <v>0.96059113300492616</v>
      </c>
    </row>
    <row r="120" spans="1:7" s="394" customFormat="1" x14ac:dyDescent="0.2">
      <c r="A120" s="408" t="s">
        <v>39</v>
      </c>
      <c r="B120" s="393">
        <v>4680</v>
      </c>
      <c r="C120" s="393">
        <v>3575</v>
      </c>
      <c r="D120" s="393">
        <v>4582</v>
      </c>
      <c r="E120" s="393">
        <v>3509</v>
      </c>
      <c r="F120" s="14">
        <f t="shared" si="1"/>
        <v>0.97905982905982902</v>
      </c>
      <c r="G120" s="398">
        <f t="shared" si="1"/>
        <v>0.98153846153846158</v>
      </c>
    </row>
    <row r="121" spans="1:7" s="394" customFormat="1" x14ac:dyDescent="0.2">
      <c r="A121" s="406" t="s">
        <v>55</v>
      </c>
      <c r="B121" s="393">
        <v>4680</v>
      </c>
      <c r="C121" s="393">
        <v>3575</v>
      </c>
      <c r="D121" s="393">
        <v>4582</v>
      </c>
      <c r="E121" s="393">
        <v>3509</v>
      </c>
      <c r="F121" s="14">
        <f t="shared" si="1"/>
        <v>0.97905982905982902</v>
      </c>
      <c r="G121" s="398">
        <f t="shared" si="1"/>
        <v>0.98153846153846158</v>
      </c>
    </row>
    <row r="122" spans="1:7" s="394" customFormat="1" x14ac:dyDescent="0.2">
      <c r="A122" s="408" t="s">
        <v>40</v>
      </c>
      <c r="B122" s="393">
        <v>416</v>
      </c>
      <c r="C122" s="393">
        <v>304</v>
      </c>
      <c r="D122" s="393">
        <v>396</v>
      </c>
      <c r="E122" s="393">
        <v>292</v>
      </c>
      <c r="F122" s="14">
        <f t="shared" si="1"/>
        <v>0.95192307692307687</v>
      </c>
      <c r="G122" s="398">
        <f t="shared" si="1"/>
        <v>0.96052631578947367</v>
      </c>
    </row>
    <row r="123" spans="1:7" s="394" customFormat="1" x14ac:dyDescent="0.2">
      <c r="A123" s="406" t="s">
        <v>55</v>
      </c>
      <c r="B123" s="393">
        <v>147</v>
      </c>
      <c r="C123" s="393">
        <v>101</v>
      </c>
      <c r="D123" s="393">
        <v>142</v>
      </c>
      <c r="E123" s="393">
        <v>97</v>
      </c>
      <c r="F123" s="14">
        <f t="shared" si="1"/>
        <v>0.96598639455782309</v>
      </c>
      <c r="G123" s="398">
        <f t="shared" si="1"/>
        <v>0.96039603960396036</v>
      </c>
    </row>
    <row r="124" spans="1:7" s="394" customFormat="1" x14ac:dyDescent="0.2">
      <c r="A124" s="406" t="s">
        <v>56</v>
      </c>
      <c r="B124" s="393">
        <v>269</v>
      </c>
      <c r="C124" s="393">
        <v>203</v>
      </c>
      <c r="D124" s="393">
        <v>254</v>
      </c>
      <c r="E124" s="393">
        <v>195</v>
      </c>
      <c r="F124" s="14">
        <f t="shared" si="1"/>
        <v>0.94423791821561343</v>
      </c>
      <c r="G124" s="398">
        <f t="shared" si="1"/>
        <v>0.96059113300492616</v>
      </c>
    </row>
    <row r="125" spans="1:7" s="394" customFormat="1" x14ac:dyDescent="0.2">
      <c r="A125" s="407" t="s">
        <v>41</v>
      </c>
      <c r="B125" s="392">
        <v>6097</v>
      </c>
      <c r="C125" s="392">
        <v>4199</v>
      </c>
      <c r="D125" s="392">
        <v>6083</v>
      </c>
      <c r="E125" s="392">
        <v>4193</v>
      </c>
      <c r="F125" s="12">
        <f t="shared" si="1"/>
        <v>0.99770378874856491</v>
      </c>
      <c r="G125" s="399">
        <f t="shared" si="1"/>
        <v>0.99857108835437014</v>
      </c>
    </row>
    <row r="126" spans="1:7" s="394" customFormat="1" x14ac:dyDescent="0.2">
      <c r="A126" s="406" t="s">
        <v>55</v>
      </c>
      <c r="B126" s="393">
        <v>5488</v>
      </c>
      <c r="C126" s="393">
        <v>3779</v>
      </c>
      <c r="D126" s="393">
        <v>5476</v>
      </c>
      <c r="E126" s="393">
        <v>3773</v>
      </c>
      <c r="F126" s="14">
        <f t="shared" si="1"/>
        <v>0.99781341107871724</v>
      </c>
      <c r="G126" s="398">
        <f t="shared" si="1"/>
        <v>0.99841227838052393</v>
      </c>
    </row>
    <row r="127" spans="1:7" s="394" customFormat="1" x14ac:dyDescent="0.2">
      <c r="A127" s="406" t="s">
        <v>56</v>
      </c>
      <c r="B127" s="393">
        <v>609</v>
      </c>
      <c r="C127" s="393">
        <v>420</v>
      </c>
      <c r="D127" s="393">
        <v>607</v>
      </c>
      <c r="E127" s="393">
        <v>420</v>
      </c>
      <c r="F127" s="14">
        <f t="shared" si="1"/>
        <v>0.99671592775041051</v>
      </c>
      <c r="G127" s="398">
        <f t="shared" si="1"/>
        <v>1</v>
      </c>
    </row>
    <row r="128" spans="1:7" s="394" customFormat="1" x14ac:dyDescent="0.2">
      <c r="A128" s="408" t="s">
        <v>42</v>
      </c>
      <c r="B128" s="393">
        <v>1930</v>
      </c>
      <c r="C128" s="393">
        <v>1401</v>
      </c>
      <c r="D128" s="393">
        <v>1927</v>
      </c>
      <c r="E128" s="393">
        <v>1401</v>
      </c>
      <c r="F128" s="14">
        <f t="shared" si="1"/>
        <v>0.99844559585492232</v>
      </c>
      <c r="G128" s="398">
        <f t="shared" si="1"/>
        <v>1</v>
      </c>
    </row>
    <row r="129" spans="1:7" s="394" customFormat="1" x14ac:dyDescent="0.2">
      <c r="A129" s="406" t="s">
        <v>55</v>
      </c>
      <c r="B129" s="393">
        <v>1749</v>
      </c>
      <c r="C129" s="393">
        <v>1273</v>
      </c>
      <c r="D129" s="393">
        <v>1746</v>
      </c>
      <c r="E129" s="393">
        <v>1273</v>
      </c>
      <c r="F129" s="14">
        <f t="shared" si="1"/>
        <v>0.99828473413379071</v>
      </c>
      <c r="G129" s="398">
        <f t="shared" si="1"/>
        <v>1</v>
      </c>
    </row>
    <row r="130" spans="1:7" s="394" customFormat="1" x14ac:dyDescent="0.2">
      <c r="A130" s="406" t="s">
        <v>56</v>
      </c>
      <c r="B130" s="393">
        <v>181</v>
      </c>
      <c r="C130" s="393">
        <v>128</v>
      </c>
      <c r="D130" s="393">
        <v>181</v>
      </c>
      <c r="E130" s="393">
        <v>128</v>
      </c>
      <c r="F130" s="14">
        <f t="shared" si="1"/>
        <v>1</v>
      </c>
      <c r="G130" s="398">
        <f t="shared" si="1"/>
        <v>1</v>
      </c>
    </row>
    <row r="131" spans="1:7" s="394" customFormat="1" x14ac:dyDescent="0.2">
      <c r="A131" s="408" t="s">
        <v>43</v>
      </c>
      <c r="B131" s="393">
        <v>1333</v>
      </c>
      <c r="C131" s="393">
        <v>917</v>
      </c>
      <c r="D131" s="393">
        <v>1330</v>
      </c>
      <c r="E131" s="393">
        <v>917</v>
      </c>
      <c r="F131" s="14">
        <f t="shared" si="1"/>
        <v>0.99774943735933985</v>
      </c>
      <c r="G131" s="398">
        <f t="shared" si="1"/>
        <v>1</v>
      </c>
    </row>
    <row r="132" spans="1:7" s="394" customFormat="1" x14ac:dyDescent="0.2">
      <c r="A132" s="406" t="s">
        <v>55</v>
      </c>
      <c r="B132" s="393">
        <v>1129</v>
      </c>
      <c r="C132" s="393">
        <v>782</v>
      </c>
      <c r="D132" s="393">
        <v>1128</v>
      </c>
      <c r="E132" s="393">
        <v>782</v>
      </c>
      <c r="F132" s="14">
        <f t="shared" si="1"/>
        <v>0.99911426040744022</v>
      </c>
      <c r="G132" s="398">
        <f t="shared" si="1"/>
        <v>1</v>
      </c>
    </row>
    <row r="133" spans="1:7" s="394" customFormat="1" x14ac:dyDescent="0.2">
      <c r="A133" s="406" t="s">
        <v>56</v>
      </c>
      <c r="B133" s="393">
        <v>204</v>
      </c>
      <c r="C133" s="393">
        <v>135</v>
      </c>
      <c r="D133" s="393">
        <v>202</v>
      </c>
      <c r="E133" s="393">
        <v>135</v>
      </c>
      <c r="F133" s="14">
        <f t="shared" si="1"/>
        <v>0.99019607843137258</v>
      </c>
      <c r="G133" s="398">
        <f t="shared" si="1"/>
        <v>1</v>
      </c>
    </row>
    <row r="134" spans="1:7" s="394" customFormat="1" x14ac:dyDescent="0.2">
      <c r="A134" s="408" t="s">
        <v>44</v>
      </c>
      <c r="B134" s="393">
        <v>765</v>
      </c>
      <c r="C134" s="393">
        <v>516</v>
      </c>
      <c r="D134" s="393">
        <v>757</v>
      </c>
      <c r="E134" s="393">
        <v>510</v>
      </c>
      <c r="F134" s="14">
        <f t="shared" si="1"/>
        <v>0.98954248366013076</v>
      </c>
      <c r="G134" s="398">
        <f t="shared" si="1"/>
        <v>0.98837209302325579</v>
      </c>
    </row>
    <row r="135" spans="1:7" s="394" customFormat="1" x14ac:dyDescent="0.2">
      <c r="A135" s="406" t="s">
        <v>55</v>
      </c>
      <c r="B135" s="393">
        <v>678</v>
      </c>
      <c r="C135" s="393">
        <v>454</v>
      </c>
      <c r="D135" s="393">
        <v>670</v>
      </c>
      <c r="E135" s="393">
        <v>448</v>
      </c>
      <c r="F135" s="14">
        <f t="shared" si="1"/>
        <v>0.98820058997050142</v>
      </c>
      <c r="G135" s="398">
        <f t="shared" si="1"/>
        <v>0.986784140969163</v>
      </c>
    </row>
    <row r="136" spans="1:7" s="394" customFormat="1" x14ac:dyDescent="0.2">
      <c r="A136" s="406" t="s">
        <v>56</v>
      </c>
      <c r="B136" s="393">
        <v>87</v>
      </c>
      <c r="C136" s="393">
        <v>62</v>
      </c>
      <c r="D136" s="393">
        <v>87</v>
      </c>
      <c r="E136" s="393">
        <v>62</v>
      </c>
      <c r="F136" s="14">
        <f t="shared" ref="F136:G157" si="2">D136/B136</f>
        <v>1</v>
      </c>
      <c r="G136" s="398">
        <f t="shared" si="2"/>
        <v>1</v>
      </c>
    </row>
    <row r="137" spans="1:7" s="394" customFormat="1" x14ac:dyDescent="0.2">
      <c r="A137" s="408" t="s">
        <v>45</v>
      </c>
      <c r="B137" s="393">
        <v>1005</v>
      </c>
      <c r="C137" s="393">
        <v>671</v>
      </c>
      <c r="D137" s="393">
        <v>1005</v>
      </c>
      <c r="E137" s="393">
        <v>671</v>
      </c>
      <c r="F137" s="14">
        <f t="shared" si="2"/>
        <v>1</v>
      </c>
      <c r="G137" s="398">
        <f t="shared" si="2"/>
        <v>1</v>
      </c>
    </row>
    <row r="138" spans="1:7" s="394" customFormat="1" x14ac:dyDescent="0.2">
      <c r="A138" s="406" t="s">
        <v>55</v>
      </c>
      <c r="B138" s="393">
        <v>897</v>
      </c>
      <c r="C138" s="393">
        <v>595</v>
      </c>
      <c r="D138" s="393">
        <v>897</v>
      </c>
      <c r="E138" s="393">
        <v>595</v>
      </c>
      <c r="F138" s="14">
        <f t="shared" si="2"/>
        <v>1</v>
      </c>
      <c r="G138" s="398">
        <f t="shared" si="2"/>
        <v>1</v>
      </c>
    </row>
    <row r="139" spans="1:7" s="394" customFormat="1" x14ac:dyDescent="0.2">
      <c r="A139" s="406" t="s">
        <v>56</v>
      </c>
      <c r="B139" s="393">
        <v>108</v>
      </c>
      <c r="C139" s="393">
        <v>76</v>
      </c>
      <c r="D139" s="393">
        <v>108</v>
      </c>
      <c r="E139" s="393">
        <v>76</v>
      </c>
      <c r="F139" s="14">
        <f t="shared" si="2"/>
        <v>1</v>
      </c>
      <c r="G139" s="398">
        <f t="shared" si="2"/>
        <v>1</v>
      </c>
    </row>
    <row r="140" spans="1:7" s="394" customFormat="1" x14ac:dyDescent="0.2">
      <c r="A140" s="408" t="s">
        <v>46</v>
      </c>
      <c r="B140" s="393">
        <v>1064</v>
      </c>
      <c r="C140" s="393">
        <v>694</v>
      </c>
      <c r="D140" s="393">
        <v>1064</v>
      </c>
      <c r="E140" s="393">
        <v>694</v>
      </c>
      <c r="F140" s="14">
        <f t="shared" si="2"/>
        <v>1</v>
      </c>
      <c r="G140" s="398">
        <f t="shared" si="2"/>
        <v>1</v>
      </c>
    </row>
    <row r="141" spans="1:7" s="394" customFormat="1" x14ac:dyDescent="0.2">
      <c r="A141" s="406" t="s">
        <v>55</v>
      </c>
      <c r="B141" s="393">
        <v>1035</v>
      </c>
      <c r="C141" s="393">
        <v>675</v>
      </c>
      <c r="D141" s="393">
        <v>1035</v>
      </c>
      <c r="E141" s="393">
        <v>675</v>
      </c>
      <c r="F141" s="14">
        <f t="shared" si="2"/>
        <v>1</v>
      </c>
      <c r="G141" s="398">
        <f t="shared" si="2"/>
        <v>1</v>
      </c>
    </row>
    <row r="142" spans="1:7" s="394" customFormat="1" x14ac:dyDescent="0.2">
      <c r="A142" s="406" t="s">
        <v>56</v>
      </c>
      <c r="B142" s="393">
        <v>29</v>
      </c>
      <c r="C142" s="393">
        <v>19</v>
      </c>
      <c r="D142" s="393">
        <v>29</v>
      </c>
      <c r="E142" s="393">
        <v>19</v>
      </c>
      <c r="F142" s="14">
        <f t="shared" si="2"/>
        <v>1</v>
      </c>
      <c r="G142" s="398">
        <f t="shared" si="2"/>
        <v>1</v>
      </c>
    </row>
    <row r="143" spans="1:7" s="394" customFormat="1" x14ac:dyDescent="0.2">
      <c r="A143" s="407" t="s">
        <v>47</v>
      </c>
      <c r="B143" s="392">
        <v>5232</v>
      </c>
      <c r="C143" s="392">
        <v>3609</v>
      </c>
      <c r="D143" s="392">
        <v>5142</v>
      </c>
      <c r="E143" s="392">
        <v>3553</v>
      </c>
      <c r="F143" s="12">
        <f t="shared" si="2"/>
        <v>0.98279816513761464</v>
      </c>
      <c r="G143" s="399">
        <f t="shared" si="2"/>
        <v>0.9844832363535605</v>
      </c>
    </row>
    <row r="144" spans="1:7" s="394" customFormat="1" x14ac:dyDescent="0.2">
      <c r="A144" s="406" t="s">
        <v>55</v>
      </c>
      <c r="B144" s="393">
        <v>4935</v>
      </c>
      <c r="C144" s="393">
        <v>3433</v>
      </c>
      <c r="D144" s="393">
        <v>4855</v>
      </c>
      <c r="E144" s="393">
        <v>3384</v>
      </c>
      <c r="F144" s="14">
        <f t="shared" si="2"/>
        <v>0.98378926038500503</v>
      </c>
      <c r="G144" s="398">
        <f t="shared" si="2"/>
        <v>0.98572676958928052</v>
      </c>
    </row>
    <row r="145" spans="1:7" s="394" customFormat="1" x14ac:dyDescent="0.2">
      <c r="A145" s="406" t="s">
        <v>56</v>
      </c>
      <c r="B145" s="393">
        <v>297</v>
      </c>
      <c r="C145" s="393">
        <v>176</v>
      </c>
      <c r="D145" s="393">
        <v>287</v>
      </c>
      <c r="E145" s="393">
        <v>169</v>
      </c>
      <c r="F145" s="14">
        <f t="shared" si="2"/>
        <v>0.96632996632996637</v>
      </c>
      <c r="G145" s="398">
        <f t="shared" si="2"/>
        <v>0.96022727272727271</v>
      </c>
    </row>
    <row r="146" spans="1:7" s="394" customFormat="1" x14ac:dyDescent="0.2">
      <c r="A146" s="408" t="s">
        <v>48</v>
      </c>
      <c r="B146" s="393">
        <v>1050</v>
      </c>
      <c r="C146" s="393">
        <v>720</v>
      </c>
      <c r="D146" s="393">
        <v>1028</v>
      </c>
      <c r="E146" s="393">
        <v>704</v>
      </c>
      <c r="F146" s="14">
        <f t="shared" si="2"/>
        <v>0.97904761904761906</v>
      </c>
      <c r="G146" s="398">
        <f t="shared" si="2"/>
        <v>0.97777777777777775</v>
      </c>
    </row>
    <row r="147" spans="1:7" s="394" customFormat="1" x14ac:dyDescent="0.2">
      <c r="A147" s="406" t="s">
        <v>55</v>
      </c>
      <c r="B147" s="393">
        <v>991</v>
      </c>
      <c r="C147" s="393">
        <v>683</v>
      </c>
      <c r="D147" s="393">
        <v>971</v>
      </c>
      <c r="E147" s="393">
        <v>669</v>
      </c>
      <c r="F147" s="14">
        <f t="shared" si="2"/>
        <v>0.97981836528758826</v>
      </c>
      <c r="G147" s="398">
        <f t="shared" si="2"/>
        <v>0.97950219619326506</v>
      </c>
    </row>
    <row r="148" spans="1:7" s="394" customFormat="1" x14ac:dyDescent="0.2">
      <c r="A148" s="406" t="s">
        <v>56</v>
      </c>
      <c r="B148" s="393">
        <v>59</v>
      </c>
      <c r="C148" s="393">
        <v>37</v>
      </c>
      <c r="D148" s="393">
        <v>57</v>
      </c>
      <c r="E148" s="393">
        <v>35</v>
      </c>
      <c r="F148" s="14">
        <f t="shared" si="2"/>
        <v>0.96610169491525422</v>
      </c>
      <c r="G148" s="398">
        <f t="shared" si="2"/>
        <v>0.94594594594594594</v>
      </c>
    </row>
    <row r="149" spans="1:7" s="394" customFormat="1" x14ac:dyDescent="0.2">
      <c r="A149" s="408" t="s">
        <v>49</v>
      </c>
      <c r="B149" s="393">
        <v>1099</v>
      </c>
      <c r="C149" s="393">
        <v>688</v>
      </c>
      <c r="D149" s="393">
        <v>1089</v>
      </c>
      <c r="E149" s="393">
        <v>682</v>
      </c>
      <c r="F149" s="14">
        <f t="shared" si="2"/>
        <v>0.99090081892629667</v>
      </c>
      <c r="G149" s="398">
        <f t="shared" si="2"/>
        <v>0.99127906976744184</v>
      </c>
    </row>
    <row r="150" spans="1:7" s="394" customFormat="1" x14ac:dyDescent="0.2">
      <c r="A150" s="406" t="s">
        <v>55</v>
      </c>
      <c r="B150" s="393">
        <v>1012</v>
      </c>
      <c r="C150" s="393">
        <v>644</v>
      </c>
      <c r="D150" s="393">
        <v>1005</v>
      </c>
      <c r="E150" s="393">
        <v>641</v>
      </c>
      <c r="F150" s="14">
        <f t="shared" si="2"/>
        <v>0.99308300395256921</v>
      </c>
      <c r="G150" s="398">
        <f t="shared" si="2"/>
        <v>0.99534161490683226</v>
      </c>
    </row>
    <row r="151" spans="1:7" s="394" customFormat="1" x14ac:dyDescent="0.2">
      <c r="A151" s="406" t="s">
        <v>56</v>
      </c>
      <c r="B151" s="393">
        <v>87</v>
      </c>
      <c r="C151" s="393">
        <v>44</v>
      </c>
      <c r="D151" s="393">
        <v>84</v>
      </c>
      <c r="E151" s="393">
        <v>41</v>
      </c>
      <c r="F151" s="14">
        <f t="shared" si="2"/>
        <v>0.96551724137931039</v>
      </c>
      <c r="G151" s="398">
        <f t="shared" si="2"/>
        <v>0.93181818181818177</v>
      </c>
    </row>
    <row r="152" spans="1:7" s="394" customFormat="1" x14ac:dyDescent="0.2">
      <c r="A152" s="408" t="s">
        <v>50</v>
      </c>
      <c r="B152" s="393">
        <v>1127</v>
      </c>
      <c r="C152" s="393">
        <v>774</v>
      </c>
      <c r="D152" s="393">
        <v>1107</v>
      </c>
      <c r="E152" s="393">
        <v>761</v>
      </c>
      <c r="F152" s="14">
        <f t="shared" si="2"/>
        <v>0.98225377107364686</v>
      </c>
      <c r="G152" s="398">
        <f t="shared" si="2"/>
        <v>0.98320413436692511</v>
      </c>
    </row>
    <row r="153" spans="1:7" s="394" customFormat="1" x14ac:dyDescent="0.2">
      <c r="A153" s="406" t="s">
        <v>55</v>
      </c>
      <c r="B153" s="393">
        <v>1081</v>
      </c>
      <c r="C153" s="393">
        <v>738</v>
      </c>
      <c r="D153" s="393">
        <v>1062</v>
      </c>
      <c r="E153" s="393">
        <v>725</v>
      </c>
      <c r="F153" s="14">
        <f t="shared" si="2"/>
        <v>0.98242368177613326</v>
      </c>
      <c r="G153" s="398">
        <f t="shared" si="2"/>
        <v>0.98238482384823844</v>
      </c>
    </row>
    <row r="154" spans="1:7" s="394" customFormat="1" x14ac:dyDescent="0.2">
      <c r="A154" s="406" t="s">
        <v>56</v>
      </c>
      <c r="B154" s="393">
        <v>46</v>
      </c>
      <c r="C154" s="393">
        <v>36</v>
      </c>
      <c r="D154" s="393">
        <v>45</v>
      </c>
      <c r="E154" s="393">
        <v>36</v>
      </c>
      <c r="F154" s="14">
        <f t="shared" si="2"/>
        <v>0.97826086956521741</v>
      </c>
      <c r="G154" s="398">
        <f t="shared" si="2"/>
        <v>1</v>
      </c>
    </row>
    <row r="155" spans="1:7" s="394" customFormat="1" x14ac:dyDescent="0.2">
      <c r="A155" s="408" t="s">
        <v>51</v>
      </c>
      <c r="B155" s="393">
        <v>1956</v>
      </c>
      <c r="C155" s="393">
        <v>1427</v>
      </c>
      <c r="D155" s="393">
        <v>1918</v>
      </c>
      <c r="E155" s="393">
        <v>1406</v>
      </c>
      <c r="F155" s="14">
        <f t="shared" si="2"/>
        <v>0.98057259713701428</v>
      </c>
      <c r="G155" s="398">
        <f t="shared" si="2"/>
        <v>0.98528381219341277</v>
      </c>
    </row>
    <row r="156" spans="1:7" s="394" customFormat="1" x14ac:dyDescent="0.2">
      <c r="A156" s="406" t="s">
        <v>55</v>
      </c>
      <c r="B156" s="393">
        <v>1851</v>
      </c>
      <c r="C156" s="393">
        <v>1368</v>
      </c>
      <c r="D156" s="393">
        <v>1817</v>
      </c>
      <c r="E156" s="393">
        <v>1349</v>
      </c>
      <c r="F156" s="14">
        <f t="shared" si="2"/>
        <v>0.98163155051323614</v>
      </c>
      <c r="G156" s="398">
        <f t="shared" si="2"/>
        <v>0.98611111111111116</v>
      </c>
    </row>
    <row r="157" spans="1:7" s="394" customFormat="1" ht="13.5" thickBot="1" x14ac:dyDescent="0.25">
      <c r="A157" s="409" t="s">
        <v>56</v>
      </c>
      <c r="B157" s="410">
        <v>105</v>
      </c>
      <c r="C157" s="410">
        <v>59</v>
      </c>
      <c r="D157" s="410">
        <v>101</v>
      </c>
      <c r="E157" s="410">
        <v>57</v>
      </c>
      <c r="F157" s="403">
        <f t="shared" si="2"/>
        <v>0.96190476190476193</v>
      </c>
      <c r="G157" s="404">
        <f t="shared" si="2"/>
        <v>0.96610169491525422</v>
      </c>
    </row>
    <row r="158" spans="1:7" s="394" customFormat="1" x14ac:dyDescent="0.2"/>
    <row r="159" spans="1:7" s="394" customFormat="1" x14ac:dyDescent="0.2"/>
    <row r="160" spans="1:7" s="394" customFormat="1" x14ac:dyDescent="0.2"/>
    <row r="161" s="394" customFormat="1" x14ac:dyDescent="0.2"/>
    <row r="162" s="394" customFormat="1" x14ac:dyDescent="0.2"/>
    <row r="163" s="394" customFormat="1" x14ac:dyDescent="0.2"/>
    <row r="164" s="394" customFormat="1" x14ac:dyDescent="0.2"/>
    <row r="165" s="394" customFormat="1" x14ac:dyDescent="0.2"/>
    <row r="166" s="394" customFormat="1" x14ac:dyDescent="0.2"/>
    <row r="167" s="394" customFormat="1" x14ac:dyDescent="0.2"/>
    <row r="168" s="394" customFormat="1" x14ac:dyDescent="0.2"/>
    <row r="169" s="394" customFormat="1" x14ac:dyDescent="0.2"/>
    <row r="170" s="394" customFormat="1" x14ac:dyDescent="0.2"/>
    <row r="171" s="394" customFormat="1" x14ac:dyDescent="0.2"/>
    <row r="172" s="394" customFormat="1" x14ac:dyDescent="0.2"/>
    <row r="173" s="394" customFormat="1" x14ac:dyDescent="0.2"/>
    <row r="174" s="394" customFormat="1" x14ac:dyDescent="0.2"/>
  </sheetData>
  <mergeCells count="7">
    <mergeCell ref="F4:G5"/>
    <mergeCell ref="A2:G2"/>
    <mergeCell ref="A4:A6"/>
    <mergeCell ref="B4:E4"/>
    <mergeCell ref="B5:B6"/>
    <mergeCell ref="C5:C6"/>
    <mergeCell ref="D5:E5"/>
  </mergeCell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98"/>
  <sheetViews>
    <sheetView topLeftCell="A94" workbookViewId="0">
      <selection activeCell="J6" sqref="J6"/>
    </sheetView>
  </sheetViews>
  <sheetFormatPr defaultRowHeight="12.75" x14ac:dyDescent="0.2"/>
  <cols>
    <col min="1" max="1" width="17.5703125" style="15" customWidth="1"/>
    <col min="2" max="2" width="8.140625" style="1" customWidth="1"/>
    <col min="3" max="3" width="11.5703125" style="1" customWidth="1"/>
    <col min="4" max="4" width="7.140625" style="1" bestFit="1" customWidth="1"/>
    <col min="5" max="5" width="11.5703125" style="1" customWidth="1"/>
    <col min="6" max="6" width="7.5703125" style="1" bestFit="1" customWidth="1"/>
    <col min="7" max="7" width="10" style="1" bestFit="1" customWidth="1"/>
    <col min="8" max="252" width="9.140625" style="1"/>
    <col min="253" max="253" width="32.140625" style="1" customWidth="1"/>
    <col min="254" max="261" width="11.5703125" style="1" customWidth="1"/>
    <col min="262" max="508" width="9.140625" style="1"/>
    <col min="509" max="509" width="32.140625" style="1" customWidth="1"/>
    <col min="510" max="517" width="11.5703125" style="1" customWidth="1"/>
    <col min="518" max="764" width="9.140625" style="1"/>
    <col min="765" max="765" width="32.140625" style="1" customWidth="1"/>
    <col min="766" max="773" width="11.5703125" style="1" customWidth="1"/>
    <col min="774" max="1020" width="9.140625" style="1"/>
    <col min="1021" max="1021" width="32.140625" style="1" customWidth="1"/>
    <col min="1022" max="1029" width="11.5703125" style="1" customWidth="1"/>
    <col min="1030" max="1276" width="9.140625" style="1"/>
    <col min="1277" max="1277" width="32.140625" style="1" customWidth="1"/>
    <col min="1278" max="1285" width="11.5703125" style="1" customWidth="1"/>
    <col min="1286" max="1532" width="9.140625" style="1"/>
    <col min="1533" max="1533" width="32.140625" style="1" customWidth="1"/>
    <col min="1534" max="1541" width="11.5703125" style="1" customWidth="1"/>
    <col min="1542" max="1788" width="9.140625" style="1"/>
    <col min="1789" max="1789" width="32.140625" style="1" customWidth="1"/>
    <col min="1790" max="1797" width="11.5703125" style="1" customWidth="1"/>
    <col min="1798" max="2044" width="9.140625" style="1"/>
    <col min="2045" max="2045" width="32.140625" style="1" customWidth="1"/>
    <col min="2046" max="2053" width="11.5703125" style="1" customWidth="1"/>
    <col min="2054" max="2300" width="9.140625" style="1"/>
    <col min="2301" max="2301" width="32.140625" style="1" customWidth="1"/>
    <col min="2302" max="2309" width="11.5703125" style="1" customWidth="1"/>
    <col min="2310" max="2556" width="9.140625" style="1"/>
    <col min="2557" max="2557" width="32.140625" style="1" customWidth="1"/>
    <col min="2558" max="2565" width="11.5703125" style="1" customWidth="1"/>
    <col min="2566" max="2812" width="9.140625" style="1"/>
    <col min="2813" max="2813" width="32.140625" style="1" customWidth="1"/>
    <col min="2814" max="2821" width="11.5703125" style="1" customWidth="1"/>
    <col min="2822" max="3068" width="9.140625" style="1"/>
    <col min="3069" max="3069" width="32.140625" style="1" customWidth="1"/>
    <col min="3070" max="3077" width="11.5703125" style="1" customWidth="1"/>
    <col min="3078" max="3324" width="9.140625" style="1"/>
    <col min="3325" max="3325" width="32.140625" style="1" customWidth="1"/>
    <col min="3326" max="3333" width="11.5703125" style="1" customWidth="1"/>
    <col min="3334" max="3580" width="9.140625" style="1"/>
    <col min="3581" max="3581" width="32.140625" style="1" customWidth="1"/>
    <col min="3582" max="3589" width="11.5703125" style="1" customWidth="1"/>
    <col min="3590" max="3836" width="9.140625" style="1"/>
    <col min="3837" max="3837" width="32.140625" style="1" customWidth="1"/>
    <col min="3838" max="3845" width="11.5703125" style="1" customWidth="1"/>
    <col min="3846" max="4092" width="9.140625" style="1"/>
    <col min="4093" max="4093" width="32.140625" style="1" customWidth="1"/>
    <col min="4094" max="4101" width="11.5703125" style="1" customWidth="1"/>
    <col min="4102" max="4348" width="9.140625" style="1"/>
    <col min="4349" max="4349" width="32.140625" style="1" customWidth="1"/>
    <col min="4350" max="4357" width="11.5703125" style="1" customWidth="1"/>
    <col min="4358" max="4604" width="9.140625" style="1"/>
    <col min="4605" max="4605" width="32.140625" style="1" customWidth="1"/>
    <col min="4606" max="4613" width="11.5703125" style="1" customWidth="1"/>
    <col min="4614" max="4860" width="9.140625" style="1"/>
    <col min="4861" max="4861" width="32.140625" style="1" customWidth="1"/>
    <col min="4862" max="4869" width="11.5703125" style="1" customWidth="1"/>
    <col min="4870" max="5116" width="9.140625" style="1"/>
    <col min="5117" max="5117" width="32.140625" style="1" customWidth="1"/>
    <col min="5118" max="5125" width="11.5703125" style="1" customWidth="1"/>
    <col min="5126" max="5372" width="9.140625" style="1"/>
    <col min="5373" max="5373" width="32.140625" style="1" customWidth="1"/>
    <col min="5374" max="5381" width="11.5703125" style="1" customWidth="1"/>
    <col min="5382" max="5628" width="9.140625" style="1"/>
    <col min="5629" max="5629" width="32.140625" style="1" customWidth="1"/>
    <col min="5630" max="5637" width="11.5703125" style="1" customWidth="1"/>
    <col min="5638" max="5884" width="9.140625" style="1"/>
    <col min="5885" max="5885" width="32.140625" style="1" customWidth="1"/>
    <col min="5886" max="5893" width="11.5703125" style="1" customWidth="1"/>
    <col min="5894" max="6140" width="9.140625" style="1"/>
    <col min="6141" max="6141" width="32.140625" style="1" customWidth="1"/>
    <col min="6142" max="6149" width="11.5703125" style="1" customWidth="1"/>
    <col min="6150" max="6396" width="9.140625" style="1"/>
    <col min="6397" max="6397" width="32.140625" style="1" customWidth="1"/>
    <col min="6398" max="6405" width="11.5703125" style="1" customWidth="1"/>
    <col min="6406" max="6652" width="9.140625" style="1"/>
    <col min="6653" max="6653" width="32.140625" style="1" customWidth="1"/>
    <col min="6654" max="6661" width="11.5703125" style="1" customWidth="1"/>
    <col min="6662" max="6908" width="9.140625" style="1"/>
    <col min="6909" max="6909" width="32.140625" style="1" customWidth="1"/>
    <col min="6910" max="6917" width="11.5703125" style="1" customWidth="1"/>
    <col min="6918" max="7164" width="9.140625" style="1"/>
    <col min="7165" max="7165" width="32.140625" style="1" customWidth="1"/>
    <col min="7166" max="7173" width="11.5703125" style="1" customWidth="1"/>
    <col min="7174" max="7420" width="9.140625" style="1"/>
    <col min="7421" max="7421" width="32.140625" style="1" customWidth="1"/>
    <col min="7422" max="7429" width="11.5703125" style="1" customWidth="1"/>
    <col min="7430" max="7676" width="9.140625" style="1"/>
    <col min="7677" max="7677" width="32.140625" style="1" customWidth="1"/>
    <col min="7678" max="7685" width="11.5703125" style="1" customWidth="1"/>
    <col min="7686" max="7932" width="9.140625" style="1"/>
    <col min="7933" max="7933" width="32.140625" style="1" customWidth="1"/>
    <col min="7934" max="7941" width="11.5703125" style="1" customWidth="1"/>
    <col min="7942" max="8188" width="9.140625" style="1"/>
    <col min="8189" max="8189" width="32.140625" style="1" customWidth="1"/>
    <col min="8190" max="8197" width="11.5703125" style="1" customWidth="1"/>
    <col min="8198" max="8444" width="9.140625" style="1"/>
    <col min="8445" max="8445" width="32.140625" style="1" customWidth="1"/>
    <col min="8446" max="8453" width="11.5703125" style="1" customWidth="1"/>
    <col min="8454" max="8700" width="9.140625" style="1"/>
    <col min="8701" max="8701" width="32.140625" style="1" customWidth="1"/>
    <col min="8702" max="8709" width="11.5703125" style="1" customWidth="1"/>
    <col min="8710" max="8956" width="9.140625" style="1"/>
    <col min="8957" max="8957" width="32.140625" style="1" customWidth="1"/>
    <col min="8958" max="8965" width="11.5703125" style="1" customWidth="1"/>
    <col min="8966" max="9212" width="9.140625" style="1"/>
    <col min="9213" max="9213" width="32.140625" style="1" customWidth="1"/>
    <col min="9214" max="9221" width="11.5703125" style="1" customWidth="1"/>
    <col min="9222" max="9468" width="9.140625" style="1"/>
    <col min="9469" max="9469" width="32.140625" style="1" customWidth="1"/>
    <col min="9470" max="9477" width="11.5703125" style="1" customWidth="1"/>
    <col min="9478" max="9724" width="9.140625" style="1"/>
    <col min="9725" max="9725" width="32.140625" style="1" customWidth="1"/>
    <col min="9726" max="9733" width="11.5703125" style="1" customWidth="1"/>
    <col min="9734" max="9980" width="9.140625" style="1"/>
    <col min="9981" max="9981" width="32.140625" style="1" customWidth="1"/>
    <col min="9982" max="9989" width="11.5703125" style="1" customWidth="1"/>
    <col min="9990" max="10236" width="9.140625" style="1"/>
    <col min="10237" max="10237" width="32.140625" style="1" customWidth="1"/>
    <col min="10238" max="10245" width="11.5703125" style="1" customWidth="1"/>
    <col min="10246" max="10492" width="9.140625" style="1"/>
    <col min="10493" max="10493" width="32.140625" style="1" customWidth="1"/>
    <col min="10494" max="10501" width="11.5703125" style="1" customWidth="1"/>
    <col min="10502" max="10748" width="9.140625" style="1"/>
    <col min="10749" max="10749" width="32.140625" style="1" customWidth="1"/>
    <col min="10750" max="10757" width="11.5703125" style="1" customWidth="1"/>
    <col min="10758" max="11004" width="9.140625" style="1"/>
    <col min="11005" max="11005" width="32.140625" style="1" customWidth="1"/>
    <col min="11006" max="11013" width="11.5703125" style="1" customWidth="1"/>
    <col min="11014" max="11260" width="9.140625" style="1"/>
    <col min="11261" max="11261" width="32.140625" style="1" customWidth="1"/>
    <col min="11262" max="11269" width="11.5703125" style="1" customWidth="1"/>
    <col min="11270" max="11516" width="9.140625" style="1"/>
    <col min="11517" max="11517" width="32.140625" style="1" customWidth="1"/>
    <col min="11518" max="11525" width="11.5703125" style="1" customWidth="1"/>
    <col min="11526" max="11772" width="9.140625" style="1"/>
    <col min="11773" max="11773" width="32.140625" style="1" customWidth="1"/>
    <col min="11774" max="11781" width="11.5703125" style="1" customWidth="1"/>
    <col min="11782" max="12028" width="9.140625" style="1"/>
    <col min="12029" max="12029" width="32.140625" style="1" customWidth="1"/>
    <col min="12030" max="12037" width="11.5703125" style="1" customWidth="1"/>
    <col min="12038" max="12284" width="9.140625" style="1"/>
    <col min="12285" max="12285" width="32.140625" style="1" customWidth="1"/>
    <col min="12286" max="12293" width="11.5703125" style="1" customWidth="1"/>
    <col min="12294" max="12540" width="9.140625" style="1"/>
    <col min="12541" max="12541" width="32.140625" style="1" customWidth="1"/>
    <col min="12542" max="12549" width="11.5703125" style="1" customWidth="1"/>
    <col min="12550" max="12796" width="9.140625" style="1"/>
    <col min="12797" max="12797" width="32.140625" style="1" customWidth="1"/>
    <col min="12798" max="12805" width="11.5703125" style="1" customWidth="1"/>
    <col min="12806" max="13052" width="9.140625" style="1"/>
    <col min="13053" max="13053" width="32.140625" style="1" customWidth="1"/>
    <col min="13054" max="13061" width="11.5703125" style="1" customWidth="1"/>
    <col min="13062" max="13308" width="9.140625" style="1"/>
    <col min="13309" max="13309" width="32.140625" style="1" customWidth="1"/>
    <col min="13310" max="13317" width="11.5703125" style="1" customWidth="1"/>
    <col min="13318" max="13564" width="9.140625" style="1"/>
    <col min="13565" max="13565" width="32.140625" style="1" customWidth="1"/>
    <col min="13566" max="13573" width="11.5703125" style="1" customWidth="1"/>
    <col min="13574" max="13820" width="9.140625" style="1"/>
    <col min="13821" max="13821" width="32.140625" style="1" customWidth="1"/>
    <col min="13822" max="13829" width="11.5703125" style="1" customWidth="1"/>
    <col min="13830" max="14076" width="9.140625" style="1"/>
    <col min="14077" max="14077" width="32.140625" style="1" customWidth="1"/>
    <col min="14078" max="14085" width="11.5703125" style="1" customWidth="1"/>
    <col min="14086" max="14332" width="9.140625" style="1"/>
    <col min="14333" max="14333" width="32.140625" style="1" customWidth="1"/>
    <col min="14334" max="14341" width="11.5703125" style="1" customWidth="1"/>
    <col min="14342" max="14588" width="9.140625" style="1"/>
    <col min="14589" max="14589" width="32.140625" style="1" customWidth="1"/>
    <col min="14590" max="14597" width="11.5703125" style="1" customWidth="1"/>
    <col min="14598" max="14844" width="9.140625" style="1"/>
    <col min="14845" max="14845" width="32.140625" style="1" customWidth="1"/>
    <col min="14846" max="14853" width="11.5703125" style="1" customWidth="1"/>
    <col min="14854" max="15100" width="9.140625" style="1"/>
    <col min="15101" max="15101" width="32.140625" style="1" customWidth="1"/>
    <col min="15102" max="15109" width="11.5703125" style="1" customWidth="1"/>
    <col min="15110" max="15356" width="9.140625" style="1"/>
    <col min="15357" max="15357" width="32.140625" style="1" customWidth="1"/>
    <col min="15358" max="15365" width="11.5703125" style="1" customWidth="1"/>
    <col min="15366" max="15612" width="9.140625" style="1"/>
    <col min="15613" max="15613" width="32.140625" style="1" customWidth="1"/>
    <col min="15614" max="15621" width="11.5703125" style="1" customWidth="1"/>
    <col min="15622" max="15868" width="9.140625" style="1"/>
    <col min="15869" max="15869" width="32.140625" style="1" customWidth="1"/>
    <col min="15870" max="15877" width="11.5703125" style="1" customWidth="1"/>
    <col min="15878" max="16124" width="9.140625" style="1"/>
    <col min="16125" max="16125" width="32.140625" style="1" customWidth="1"/>
    <col min="16126" max="16133" width="11.5703125" style="1" customWidth="1"/>
    <col min="16134" max="16384" width="9.140625" style="1"/>
  </cols>
  <sheetData>
    <row r="2" spans="1:7" s="8" customFormat="1" ht="33" customHeight="1" x14ac:dyDescent="0.25">
      <c r="A2" s="474" t="s">
        <v>64</v>
      </c>
      <c r="B2" s="474"/>
      <c r="C2" s="474"/>
      <c r="D2" s="474"/>
      <c r="E2" s="474"/>
      <c r="F2" s="489"/>
      <c r="G2" s="489"/>
    </row>
    <row r="3" spans="1:7" s="8" customFormat="1" ht="13.5" thickBot="1" x14ac:dyDescent="0.3">
      <c r="A3" s="35" t="s">
        <v>63</v>
      </c>
    </row>
    <row r="4" spans="1:7" s="8" customFormat="1" x14ac:dyDescent="0.25">
      <c r="A4" s="481" t="s">
        <v>62</v>
      </c>
      <c r="B4" s="484" t="s">
        <v>57</v>
      </c>
      <c r="C4" s="484"/>
      <c r="D4" s="484"/>
      <c r="E4" s="484"/>
      <c r="F4" s="477" t="s">
        <v>58</v>
      </c>
      <c r="G4" s="478"/>
    </row>
    <row r="5" spans="1:7" s="8" customFormat="1" ht="31.5" customHeight="1" x14ac:dyDescent="0.25">
      <c r="A5" s="482"/>
      <c r="B5" s="485" t="s">
        <v>0</v>
      </c>
      <c r="C5" s="487" t="s">
        <v>54</v>
      </c>
      <c r="D5" s="487" t="s">
        <v>52</v>
      </c>
      <c r="E5" s="485"/>
      <c r="F5" s="479"/>
      <c r="G5" s="480"/>
    </row>
    <row r="6" spans="1:7" s="8" customFormat="1" ht="26.25" thickBot="1" x14ac:dyDescent="0.3">
      <c r="A6" s="483"/>
      <c r="B6" s="486"/>
      <c r="C6" s="488"/>
      <c r="D6" s="9" t="s">
        <v>0</v>
      </c>
      <c r="E6" s="10" t="s">
        <v>1</v>
      </c>
      <c r="F6" s="9" t="s">
        <v>0</v>
      </c>
      <c r="G6" s="11" t="s">
        <v>53</v>
      </c>
    </row>
    <row r="7" spans="1:7" s="7" customFormat="1" ht="12.75" customHeight="1" x14ac:dyDescent="0.2">
      <c r="A7" s="49" t="s">
        <v>59</v>
      </c>
      <c r="B7" s="100">
        <v>54504</v>
      </c>
      <c r="C7" s="100">
        <v>38335</v>
      </c>
      <c r="D7" s="100">
        <v>53759</v>
      </c>
      <c r="E7" s="100">
        <v>37861</v>
      </c>
      <c r="F7" s="395">
        <f>D7/B7</f>
        <v>0.98633127843827972</v>
      </c>
      <c r="G7" s="396">
        <f>E7/C7</f>
        <v>0.98763532020346945</v>
      </c>
    </row>
    <row r="8" spans="1:7" ht="12.75" customHeight="1" x14ac:dyDescent="0.2">
      <c r="A8" s="397" t="s">
        <v>55</v>
      </c>
      <c r="B8" s="3">
        <v>50205</v>
      </c>
      <c r="C8" s="3">
        <v>35509</v>
      </c>
      <c r="D8" s="3">
        <v>49535</v>
      </c>
      <c r="E8" s="3">
        <v>35081</v>
      </c>
      <c r="F8" s="14">
        <f t="shared" ref="F8:F71" si="0">D8/B8</f>
        <v>0.98665471566577034</v>
      </c>
      <c r="G8" s="398">
        <f t="shared" ref="G8:G71" si="1">E8/C8</f>
        <v>0.98794671773353238</v>
      </c>
    </row>
    <row r="9" spans="1:7" ht="12.75" customHeight="1" x14ac:dyDescent="0.2">
      <c r="A9" s="397" t="s">
        <v>56</v>
      </c>
      <c r="B9" s="3">
        <v>4299</v>
      </c>
      <c r="C9" s="3">
        <v>2826</v>
      </c>
      <c r="D9" s="3">
        <v>4224</v>
      </c>
      <c r="E9" s="3">
        <v>2780</v>
      </c>
      <c r="F9" s="14">
        <f t="shared" si="0"/>
        <v>0.98255408234473129</v>
      </c>
      <c r="G9" s="398">
        <f t="shared" si="1"/>
        <v>0.98372257607926394</v>
      </c>
    </row>
    <row r="10" spans="1:7" s="7" customFormat="1" ht="12.75" customHeight="1" x14ac:dyDescent="0.2">
      <c r="A10" s="44" t="s">
        <v>2</v>
      </c>
      <c r="B10" s="2">
        <v>8319</v>
      </c>
      <c r="C10" s="2">
        <v>5834</v>
      </c>
      <c r="D10" s="2">
        <v>8241</v>
      </c>
      <c r="E10" s="2">
        <v>5787</v>
      </c>
      <c r="F10" s="12">
        <f t="shared" si="0"/>
        <v>0.9906238730616661</v>
      </c>
      <c r="G10" s="399">
        <f t="shared" si="1"/>
        <v>0.9919437778539596</v>
      </c>
    </row>
    <row r="11" spans="1:7" ht="12.75" customHeight="1" x14ac:dyDescent="0.2">
      <c r="A11" s="397" t="s">
        <v>55</v>
      </c>
      <c r="B11" s="3">
        <v>7613</v>
      </c>
      <c r="C11" s="3">
        <v>5386</v>
      </c>
      <c r="D11" s="3">
        <v>7538</v>
      </c>
      <c r="E11" s="3">
        <v>5342</v>
      </c>
      <c r="F11" s="14">
        <f t="shared" si="0"/>
        <v>0.99014843031656374</v>
      </c>
      <c r="G11" s="398">
        <f t="shared" si="1"/>
        <v>0.99183067211288523</v>
      </c>
    </row>
    <row r="12" spans="1:7" ht="12.75" customHeight="1" x14ac:dyDescent="0.2">
      <c r="A12" s="397" t="s">
        <v>56</v>
      </c>
      <c r="B12" s="3">
        <v>706</v>
      </c>
      <c r="C12" s="3">
        <v>448</v>
      </c>
      <c r="D12" s="3">
        <v>703</v>
      </c>
      <c r="E12" s="3">
        <v>445</v>
      </c>
      <c r="F12" s="14">
        <f t="shared" si="0"/>
        <v>0.99575070821529743</v>
      </c>
      <c r="G12" s="398">
        <f t="shared" si="1"/>
        <v>0.9933035714285714</v>
      </c>
    </row>
    <row r="13" spans="1:7" ht="12.75" customHeight="1" x14ac:dyDescent="0.2">
      <c r="A13" s="66" t="s">
        <v>3</v>
      </c>
      <c r="B13" s="3">
        <v>2688</v>
      </c>
      <c r="C13" s="3">
        <v>1976</v>
      </c>
      <c r="D13" s="3">
        <v>2676</v>
      </c>
      <c r="E13" s="3">
        <v>1967</v>
      </c>
      <c r="F13" s="14">
        <f t="shared" si="0"/>
        <v>0.9955357142857143</v>
      </c>
      <c r="G13" s="398">
        <f t="shared" si="1"/>
        <v>0.99544534412955465</v>
      </c>
    </row>
    <row r="14" spans="1:7" ht="12.75" customHeight="1" x14ac:dyDescent="0.2">
      <c r="A14" s="397" t="s">
        <v>55</v>
      </c>
      <c r="B14" s="3">
        <v>2329</v>
      </c>
      <c r="C14" s="3">
        <v>1729</v>
      </c>
      <c r="D14" s="3">
        <v>2317</v>
      </c>
      <c r="E14" s="3">
        <v>1720</v>
      </c>
      <c r="F14" s="14">
        <f t="shared" si="0"/>
        <v>0.99484757406612279</v>
      </c>
      <c r="G14" s="398">
        <f t="shared" si="1"/>
        <v>0.99479467900520535</v>
      </c>
    </row>
    <row r="15" spans="1:7" ht="12.75" customHeight="1" x14ac:dyDescent="0.2">
      <c r="A15" s="397" t="s">
        <v>56</v>
      </c>
      <c r="B15" s="3">
        <v>359</v>
      </c>
      <c r="C15" s="3">
        <v>247</v>
      </c>
      <c r="D15" s="3">
        <v>359</v>
      </c>
      <c r="E15" s="3">
        <v>247</v>
      </c>
      <c r="F15" s="14">
        <f t="shared" si="0"/>
        <v>1</v>
      </c>
      <c r="G15" s="398">
        <f t="shared" si="1"/>
        <v>1</v>
      </c>
    </row>
    <row r="16" spans="1:7" ht="12.75" customHeight="1" x14ac:dyDescent="0.2">
      <c r="A16" s="66" t="s">
        <v>4</v>
      </c>
      <c r="B16" s="3">
        <v>793</v>
      </c>
      <c r="C16" s="3">
        <v>487</v>
      </c>
      <c r="D16" s="3">
        <v>792</v>
      </c>
      <c r="E16" s="3">
        <v>486</v>
      </c>
      <c r="F16" s="14">
        <f t="shared" si="0"/>
        <v>0.99873896595208067</v>
      </c>
      <c r="G16" s="398">
        <f t="shared" si="1"/>
        <v>0.99794661190965095</v>
      </c>
    </row>
    <row r="17" spans="1:7" ht="12.75" customHeight="1" x14ac:dyDescent="0.2">
      <c r="A17" s="397" t="s">
        <v>55</v>
      </c>
      <c r="B17" s="3">
        <v>657</v>
      </c>
      <c r="C17" s="3">
        <v>411</v>
      </c>
      <c r="D17" s="3">
        <v>656</v>
      </c>
      <c r="E17" s="3">
        <v>410</v>
      </c>
      <c r="F17" s="14">
        <f t="shared" si="0"/>
        <v>0.99847792998477924</v>
      </c>
      <c r="G17" s="398">
        <f t="shared" si="1"/>
        <v>0.9975669099756691</v>
      </c>
    </row>
    <row r="18" spans="1:7" ht="12.75" customHeight="1" x14ac:dyDescent="0.2">
      <c r="A18" s="397" t="s">
        <v>56</v>
      </c>
      <c r="B18" s="3">
        <v>136</v>
      </c>
      <c r="C18" s="3">
        <v>76</v>
      </c>
      <c r="D18" s="3">
        <v>136</v>
      </c>
      <c r="E18" s="3">
        <v>76</v>
      </c>
      <c r="F18" s="14">
        <f t="shared" si="0"/>
        <v>1</v>
      </c>
      <c r="G18" s="398">
        <f t="shared" si="1"/>
        <v>1</v>
      </c>
    </row>
    <row r="19" spans="1:7" ht="12.75" customHeight="1" x14ac:dyDescent="0.2">
      <c r="A19" s="66" t="s">
        <v>5</v>
      </c>
      <c r="B19" s="3">
        <v>1865</v>
      </c>
      <c r="C19" s="3">
        <v>1388</v>
      </c>
      <c r="D19" s="3">
        <v>1834</v>
      </c>
      <c r="E19" s="3">
        <v>1371</v>
      </c>
      <c r="F19" s="14">
        <f t="shared" si="0"/>
        <v>0.9833780160857909</v>
      </c>
      <c r="G19" s="398">
        <f t="shared" si="1"/>
        <v>0.98775216138328525</v>
      </c>
    </row>
    <row r="20" spans="1:7" ht="12.75" customHeight="1" x14ac:dyDescent="0.2">
      <c r="A20" s="397" t="s">
        <v>55</v>
      </c>
      <c r="B20" s="3">
        <v>1854</v>
      </c>
      <c r="C20" s="3">
        <v>1380</v>
      </c>
      <c r="D20" s="3">
        <v>1823</v>
      </c>
      <c r="E20" s="3">
        <v>1363</v>
      </c>
      <c r="F20" s="14">
        <f t="shared" si="0"/>
        <v>0.98327939590075508</v>
      </c>
      <c r="G20" s="398">
        <f t="shared" si="1"/>
        <v>0.98768115942028989</v>
      </c>
    </row>
    <row r="21" spans="1:7" ht="12.75" customHeight="1" x14ac:dyDescent="0.2">
      <c r="A21" s="397" t="s">
        <v>56</v>
      </c>
      <c r="B21" s="3">
        <v>11</v>
      </c>
      <c r="C21" s="3">
        <v>8</v>
      </c>
      <c r="D21" s="3">
        <v>11</v>
      </c>
      <c r="E21" s="3">
        <v>8</v>
      </c>
      <c r="F21" s="14">
        <f t="shared" si="0"/>
        <v>1</v>
      </c>
      <c r="G21" s="398">
        <f t="shared" si="1"/>
        <v>1</v>
      </c>
    </row>
    <row r="22" spans="1:7" ht="12.75" customHeight="1" x14ac:dyDescent="0.2">
      <c r="A22" s="66" t="s">
        <v>6</v>
      </c>
      <c r="B22" s="3">
        <v>1393</v>
      </c>
      <c r="C22" s="3">
        <v>967</v>
      </c>
      <c r="D22" s="3">
        <v>1376</v>
      </c>
      <c r="E22" s="3">
        <v>956</v>
      </c>
      <c r="F22" s="14">
        <f t="shared" si="0"/>
        <v>0.9877961234745154</v>
      </c>
      <c r="G22" s="398">
        <f t="shared" si="1"/>
        <v>0.98862461220268871</v>
      </c>
    </row>
    <row r="23" spans="1:7" ht="12.75" customHeight="1" x14ac:dyDescent="0.2">
      <c r="A23" s="397" t="s">
        <v>55</v>
      </c>
      <c r="B23" s="3">
        <v>1347</v>
      </c>
      <c r="C23" s="3">
        <v>933</v>
      </c>
      <c r="D23" s="3">
        <v>1330</v>
      </c>
      <c r="E23" s="3">
        <v>922</v>
      </c>
      <c r="F23" s="14">
        <f t="shared" si="0"/>
        <v>0.98737936154417227</v>
      </c>
      <c r="G23" s="398">
        <f t="shared" si="1"/>
        <v>0.98821007502679525</v>
      </c>
    </row>
    <row r="24" spans="1:7" ht="12.75" customHeight="1" x14ac:dyDescent="0.2">
      <c r="A24" s="397" t="s">
        <v>56</v>
      </c>
      <c r="B24" s="3">
        <v>46</v>
      </c>
      <c r="C24" s="3">
        <v>34</v>
      </c>
      <c r="D24" s="3">
        <v>46</v>
      </c>
      <c r="E24" s="3">
        <v>34</v>
      </c>
      <c r="F24" s="14">
        <f t="shared" si="0"/>
        <v>1</v>
      </c>
      <c r="G24" s="398">
        <f t="shared" si="1"/>
        <v>1</v>
      </c>
    </row>
    <row r="25" spans="1:7" ht="12.75" customHeight="1" x14ac:dyDescent="0.2">
      <c r="A25" s="66" t="s">
        <v>7</v>
      </c>
      <c r="B25" s="3">
        <v>1024</v>
      </c>
      <c r="C25" s="3">
        <v>667</v>
      </c>
      <c r="D25" s="3">
        <v>1010</v>
      </c>
      <c r="E25" s="3">
        <v>660</v>
      </c>
      <c r="F25" s="14">
        <f t="shared" si="0"/>
        <v>0.986328125</v>
      </c>
      <c r="G25" s="398">
        <f t="shared" si="1"/>
        <v>0.98950524737631185</v>
      </c>
    </row>
    <row r="26" spans="1:7" ht="12.75" customHeight="1" x14ac:dyDescent="0.2">
      <c r="A26" s="397" t="s">
        <v>55</v>
      </c>
      <c r="B26" s="3">
        <v>962</v>
      </c>
      <c r="C26" s="3">
        <v>630</v>
      </c>
      <c r="D26" s="3">
        <v>950</v>
      </c>
      <c r="E26" s="3">
        <v>625</v>
      </c>
      <c r="F26" s="14">
        <f t="shared" si="0"/>
        <v>0.98752598752598753</v>
      </c>
      <c r="G26" s="398">
        <f t="shared" si="1"/>
        <v>0.99206349206349209</v>
      </c>
    </row>
    <row r="27" spans="1:7" ht="12.75" customHeight="1" x14ac:dyDescent="0.2">
      <c r="A27" s="397" t="s">
        <v>56</v>
      </c>
      <c r="B27" s="3">
        <v>62</v>
      </c>
      <c r="C27" s="3">
        <v>37</v>
      </c>
      <c r="D27" s="3">
        <v>60</v>
      </c>
      <c r="E27" s="3">
        <v>35</v>
      </c>
      <c r="F27" s="14">
        <f t="shared" si="0"/>
        <v>0.967741935483871</v>
      </c>
      <c r="G27" s="398">
        <f t="shared" si="1"/>
        <v>0.94594594594594594</v>
      </c>
    </row>
    <row r="28" spans="1:7" ht="12.75" customHeight="1" x14ac:dyDescent="0.2">
      <c r="A28" s="66" t="s">
        <v>8</v>
      </c>
      <c r="B28" s="3">
        <v>556</v>
      </c>
      <c r="C28" s="3">
        <v>349</v>
      </c>
      <c r="D28" s="3">
        <v>553</v>
      </c>
      <c r="E28" s="3">
        <v>347</v>
      </c>
      <c r="F28" s="14">
        <f t="shared" si="0"/>
        <v>0.99460431654676262</v>
      </c>
      <c r="G28" s="398">
        <f t="shared" si="1"/>
        <v>0.99426934097421205</v>
      </c>
    </row>
    <row r="29" spans="1:7" ht="12.75" customHeight="1" x14ac:dyDescent="0.2">
      <c r="A29" s="397" t="s">
        <v>55</v>
      </c>
      <c r="B29" s="3">
        <v>464</v>
      </c>
      <c r="C29" s="3">
        <v>303</v>
      </c>
      <c r="D29" s="3">
        <v>462</v>
      </c>
      <c r="E29" s="3">
        <v>302</v>
      </c>
      <c r="F29" s="14">
        <f t="shared" si="0"/>
        <v>0.99568965517241381</v>
      </c>
      <c r="G29" s="398">
        <f t="shared" si="1"/>
        <v>0.99669966996699666</v>
      </c>
    </row>
    <row r="30" spans="1:7" ht="12.75" customHeight="1" x14ac:dyDescent="0.2">
      <c r="A30" s="397" t="s">
        <v>56</v>
      </c>
      <c r="B30" s="3">
        <v>92</v>
      </c>
      <c r="C30" s="3">
        <v>46</v>
      </c>
      <c r="D30" s="3">
        <v>91</v>
      </c>
      <c r="E30" s="3">
        <v>45</v>
      </c>
      <c r="F30" s="14">
        <f t="shared" si="0"/>
        <v>0.98913043478260865</v>
      </c>
      <c r="G30" s="398">
        <f t="shared" si="1"/>
        <v>0.97826086956521741</v>
      </c>
    </row>
    <row r="31" spans="1:7" s="7" customFormat="1" ht="12.75" customHeight="1" x14ac:dyDescent="0.2">
      <c r="A31" s="44" t="s">
        <v>9</v>
      </c>
      <c r="B31" s="2">
        <v>6476</v>
      </c>
      <c r="C31" s="2">
        <v>4373</v>
      </c>
      <c r="D31" s="2">
        <v>6382</v>
      </c>
      <c r="E31" s="2">
        <v>4317</v>
      </c>
      <c r="F31" s="12">
        <f t="shared" si="0"/>
        <v>0.98548486720197648</v>
      </c>
      <c r="G31" s="399">
        <f t="shared" si="1"/>
        <v>0.98719414589526644</v>
      </c>
    </row>
    <row r="32" spans="1:7" ht="12.75" customHeight="1" x14ac:dyDescent="0.2">
      <c r="A32" s="397" t="s">
        <v>55</v>
      </c>
      <c r="B32" s="3">
        <v>6132</v>
      </c>
      <c r="C32" s="3">
        <v>4162</v>
      </c>
      <c r="D32" s="3">
        <v>6045</v>
      </c>
      <c r="E32" s="3">
        <v>4110</v>
      </c>
      <c r="F32" s="14">
        <f t="shared" si="0"/>
        <v>0.985812133072407</v>
      </c>
      <c r="G32" s="398">
        <f t="shared" si="1"/>
        <v>0.98750600672753486</v>
      </c>
    </row>
    <row r="33" spans="1:7" ht="12.75" customHeight="1" x14ac:dyDescent="0.2">
      <c r="A33" s="397" t="s">
        <v>56</v>
      </c>
      <c r="B33" s="3">
        <v>344</v>
      </c>
      <c r="C33" s="3">
        <v>211</v>
      </c>
      <c r="D33" s="3">
        <v>337</v>
      </c>
      <c r="E33" s="3">
        <v>207</v>
      </c>
      <c r="F33" s="14">
        <f t="shared" si="0"/>
        <v>0.97965116279069764</v>
      </c>
      <c r="G33" s="398">
        <f t="shared" si="1"/>
        <v>0.98104265402843605</v>
      </c>
    </row>
    <row r="34" spans="1:7" ht="12.75" customHeight="1" x14ac:dyDescent="0.2">
      <c r="A34" s="66" t="s">
        <v>10</v>
      </c>
      <c r="B34" s="3">
        <v>1105</v>
      </c>
      <c r="C34" s="3">
        <v>734</v>
      </c>
      <c r="D34" s="3">
        <v>1089</v>
      </c>
      <c r="E34" s="3">
        <v>721</v>
      </c>
      <c r="F34" s="14">
        <f t="shared" si="0"/>
        <v>0.98552036199095028</v>
      </c>
      <c r="G34" s="398">
        <f t="shared" si="1"/>
        <v>0.98228882833787468</v>
      </c>
    </row>
    <row r="35" spans="1:7" ht="12.75" customHeight="1" x14ac:dyDescent="0.2">
      <c r="A35" s="397" t="s">
        <v>55</v>
      </c>
      <c r="B35" s="3">
        <v>1037</v>
      </c>
      <c r="C35" s="3">
        <v>686</v>
      </c>
      <c r="D35" s="3">
        <v>1023</v>
      </c>
      <c r="E35" s="3">
        <v>675</v>
      </c>
      <c r="F35" s="14">
        <f t="shared" si="0"/>
        <v>0.98649951783992285</v>
      </c>
      <c r="G35" s="398">
        <f t="shared" si="1"/>
        <v>0.98396501457725949</v>
      </c>
    </row>
    <row r="36" spans="1:7" ht="12.75" customHeight="1" x14ac:dyDescent="0.2">
      <c r="A36" s="397" t="s">
        <v>56</v>
      </c>
      <c r="B36" s="3">
        <v>68</v>
      </c>
      <c r="C36" s="3">
        <v>48</v>
      </c>
      <c r="D36" s="3">
        <v>66</v>
      </c>
      <c r="E36" s="3">
        <v>46</v>
      </c>
      <c r="F36" s="14">
        <f t="shared" si="0"/>
        <v>0.97058823529411764</v>
      </c>
      <c r="G36" s="398">
        <f t="shared" si="1"/>
        <v>0.95833333333333337</v>
      </c>
    </row>
    <row r="37" spans="1:7" ht="12.75" customHeight="1" x14ac:dyDescent="0.2">
      <c r="A37" s="66" t="s">
        <v>11</v>
      </c>
      <c r="B37" s="3">
        <v>1340</v>
      </c>
      <c r="C37" s="3">
        <v>980</v>
      </c>
      <c r="D37" s="3">
        <v>1323</v>
      </c>
      <c r="E37" s="3">
        <v>968</v>
      </c>
      <c r="F37" s="14">
        <f t="shared" si="0"/>
        <v>0.98731343283582085</v>
      </c>
      <c r="G37" s="398">
        <f t="shared" si="1"/>
        <v>0.98775510204081629</v>
      </c>
    </row>
    <row r="38" spans="1:7" ht="12.75" customHeight="1" x14ac:dyDescent="0.2">
      <c r="A38" s="397" t="s">
        <v>55</v>
      </c>
      <c r="B38" s="3">
        <v>1277</v>
      </c>
      <c r="C38" s="3">
        <v>930</v>
      </c>
      <c r="D38" s="3">
        <v>1260</v>
      </c>
      <c r="E38" s="3">
        <v>918</v>
      </c>
      <c r="F38" s="14">
        <f t="shared" si="0"/>
        <v>0.98668754894283472</v>
      </c>
      <c r="G38" s="398">
        <f t="shared" si="1"/>
        <v>0.98709677419354835</v>
      </c>
    </row>
    <row r="39" spans="1:7" ht="12.75" customHeight="1" x14ac:dyDescent="0.2">
      <c r="A39" s="397" t="s">
        <v>56</v>
      </c>
      <c r="B39" s="3">
        <v>63</v>
      </c>
      <c r="C39" s="3">
        <v>50</v>
      </c>
      <c r="D39" s="3">
        <v>63</v>
      </c>
      <c r="E39" s="3">
        <v>50</v>
      </c>
      <c r="F39" s="14">
        <f t="shared" si="0"/>
        <v>1</v>
      </c>
      <c r="G39" s="398">
        <f t="shared" si="1"/>
        <v>1</v>
      </c>
    </row>
    <row r="40" spans="1:7" ht="12.75" customHeight="1" x14ac:dyDescent="0.2">
      <c r="A40" s="66" t="s">
        <v>12</v>
      </c>
      <c r="B40" s="3">
        <v>574</v>
      </c>
      <c r="C40" s="3">
        <v>379</v>
      </c>
      <c r="D40" s="3">
        <v>574</v>
      </c>
      <c r="E40" s="3">
        <v>379</v>
      </c>
      <c r="F40" s="14">
        <f t="shared" si="0"/>
        <v>1</v>
      </c>
      <c r="G40" s="398">
        <f t="shared" si="1"/>
        <v>1</v>
      </c>
    </row>
    <row r="41" spans="1:7" ht="12.75" customHeight="1" x14ac:dyDescent="0.2">
      <c r="A41" s="397" t="s">
        <v>55</v>
      </c>
      <c r="B41" s="3">
        <v>574</v>
      </c>
      <c r="C41" s="3">
        <v>379</v>
      </c>
      <c r="D41" s="3">
        <v>574</v>
      </c>
      <c r="E41" s="3">
        <v>379</v>
      </c>
      <c r="F41" s="14">
        <f t="shared" si="0"/>
        <v>1</v>
      </c>
      <c r="G41" s="398">
        <f t="shared" si="1"/>
        <v>1</v>
      </c>
    </row>
    <row r="42" spans="1:7" ht="12.75" customHeight="1" x14ac:dyDescent="0.2">
      <c r="A42" s="66" t="s">
        <v>13</v>
      </c>
      <c r="B42" s="3">
        <v>1036</v>
      </c>
      <c r="C42" s="3">
        <v>648</v>
      </c>
      <c r="D42" s="3">
        <v>1022</v>
      </c>
      <c r="E42" s="3">
        <v>641</v>
      </c>
      <c r="F42" s="14">
        <f t="shared" si="0"/>
        <v>0.98648648648648651</v>
      </c>
      <c r="G42" s="398">
        <f t="shared" si="1"/>
        <v>0.98919753086419748</v>
      </c>
    </row>
    <row r="43" spans="1:7" ht="12.75" customHeight="1" x14ac:dyDescent="0.2">
      <c r="A43" s="397" t="s">
        <v>55</v>
      </c>
      <c r="B43" s="3">
        <v>918</v>
      </c>
      <c r="C43" s="3">
        <v>580</v>
      </c>
      <c r="D43" s="3">
        <v>907</v>
      </c>
      <c r="E43" s="3">
        <v>574</v>
      </c>
      <c r="F43" s="14">
        <f t="shared" si="0"/>
        <v>0.98801742919389979</v>
      </c>
      <c r="G43" s="398">
        <f t="shared" si="1"/>
        <v>0.98965517241379308</v>
      </c>
    </row>
    <row r="44" spans="1:7" ht="12.75" customHeight="1" x14ac:dyDescent="0.2">
      <c r="A44" s="397" t="s">
        <v>56</v>
      </c>
      <c r="B44" s="3">
        <v>118</v>
      </c>
      <c r="C44" s="3">
        <v>68</v>
      </c>
      <c r="D44" s="3">
        <v>115</v>
      </c>
      <c r="E44" s="3">
        <v>67</v>
      </c>
      <c r="F44" s="14">
        <f t="shared" si="0"/>
        <v>0.97457627118644063</v>
      </c>
      <c r="G44" s="398">
        <f t="shared" si="1"/>
        <v>0.98529411764705888</v>
      </c>
    </row>
    <row r="45" spans="1:7" ht="12.75" customHeight="1" x14ac:dyDescent="0.2">
      <c r="A45" s="66" t="s">
        <v>14</v>
      </c>
      <c r="B45" s="3">
        <v>1456</v>
      </c>
      <c r="C45" s="3">
        <v>951</v>
      </c>
      <c r="D45" s="3">
        <v>1423</v>
      </c>
      <c r="E45" s="3">
        <v>935</v>
      </c>
      <c r="F45" s="14">
        <f t="shared" si="0"/>
        <v>0.9773351648351648</v>
      </c>
      <c r="G45" s="398">
        <f t="shared" si="1"/>
        <v>0.98317560462670872</v>
      </c>
    </row>
    <row r="46" spans="1:7" ht="12.75" customHeight="1" x14ac:dyDescent="0.2">
      <c r="A46" s="397" t="s">
        <v>55</v>
      </c>
      <c r="B46" s="3">
        <v>1395</v>
      </c>
      <c r="C46" s="3">
        <v>922</v>
      </c>
      <c r="D46" s="3">
        <v>1363</v>
      </c>
      <c r="E46" s="3">
        <v>906</v>
      </c>
      <c r="F46" s="14">
        <f t="shared" si="0"/>
        <v>0.9770609318996416</v>
      </c>
      <c r="G46" s="398">
        <f t="shared" si="1"/>
        <v>0.98264642082429499</v>
      </c>
    </row>
    <row r="47" spans="1:7" ht="12.75" customHeight="1" x14ac:dyDescent="0.2">
      <c r="A47" s="397" t="s">
        <v>56</v>
      </c>
      <c r="B47" s="3">
        <v>61</v>
      </c>
      <c r="C47" s="3">
        <v>29</v>
      </c>
      <c r="D47" s="3">
        <v>60</v>
      </c>
      <c r="E47" s="3">
        <v>29</v>
      </c>
      <c r="F47" s="14">
        <f t="shared" si="0"/>
        <v>0.98360655737704916</v>
      </c>
      <c r="G47" s="398">
        <f t="shared" si="1"/>
        <v>1</v>
      </c>
    </row>
    <row r="48" spans="1:7" ht="12.75" customHeight="1" x14ac:dyDescent="0.2">
      <c r="A48" s="66" t="s">
        <v>15</v>
      </c>
      <c r="B48" s="3">
        <v>965</v>
      </c>
      <c r="C48" s="3">
        <v>681</v>
      </c>
      <c r="D48" s="3">
        <v>951</v>
      </c>
      <c r="E48" s="3">
        <v>673</v>
      </c>
      <c r="F48" s="14">
        <f t="shared" si="0"/>
        <v>0.9854922279792746</v>
      </c>
      <c r="G48" s="398">
        <f t="shared" si="1"/>
        <v>0.98825256975036713</v>
      </c>
    </row>
    <row r="49" spans="1:7" ht="12.75" customHeight="1" x14ac:dyDescent="0.2">
      <c r="A49" s="397" t="s">
        <v>55</v>
      </c>
      <c r="B49" s="3">
        <v>931</v>
      </c>
      <c r="C49" s="3">
        <v>665</v>
      </c>
      <c r="D49" s="3">
        <v>918</v>
      </c>
      <c r="E49" s="3">
        <v>658</v>
      </c>
      <c r="F49" s="14">
        <f t="shared" si="0"/>
        <v>0.9860365198711063</v>
      </c>
      <c r="G49" s="398">
        <f t="shared" si="1"/>
        <v>0.98947368421052628</v>
      </c>
    </row>
    <row r="50" spans="1:7" ht="12.75" customHeight="1" x14ac:dyDescent="0.2">
      <c r="A50" s="397" t="s">
        <v>56</v>
      </c>
      <c r="B50" s="3">
        <v>34</v>
      </c>
      <c r="C50" s="3">
        <v>16</v>
      </c>
      <c r="D50" s="3">
        <v>33</v>
      </c>
      <c r="E50" s="3">
        <v>15</v>
      </c>
      <c r="F50" s="14">
        <f t="shared" si="0"/>
        <v>0.97058823529411764</v>
      </c>
      <c r="G50" s="398">
        <f t="shared" si="1"/>
        <v>0.9375</v>
      </c>
    </row>
    <row r="51" spans="1:7" s="7" customFormat="1" ht="12.75" customHeight="1" x14ac:dyDescent="0.2">
      <c r="A51" s="44" t="s">
        <v>16</v>
      </c>
      <c r="B51" s="2">
        <v>9554</v>
      </c>
      <c r="C51" s="2">
        <v>6666</v>
      </c>
      <c r="D51" s="2">
        <v>9397</v>
      </c>
      <c r="E51" s="2">
        <v>6580</v>
      </c>
      <c r="F51" s="12">
        <f t="shared" si="0"/>
        <v>0.98356709231735395</v>
      </c>
      <c r="G51" s="399">
        <f t="shared" si="1"/>
        <v>0.98709870987098713</v>
      </c>
    </row>
    <row r="52" spans="1:7" ht="12.75" customHeight="1" x14ac:dyDescent="0.2">
      <c r="A52" s="397" t="s">
        <v>55</v>
      </c>
      <c r="B52" s="3">
        <v>8626</v>
      </c>
      <c r="C52" s="3">
        <v>6067</v>
      </c>
      <c r="D52" s="3">
        <v>8501</v>
      </c>
      <c r="E52" s="3">
        <v>6000</v>
      </c>
      <c r="F52" s="14">
        <f t="shared" si="0"/>
        <v>0.9855089265012752</v>
      </c>
      <c r="G52" s="398">
        <f t="shared" si="1"/>
        <v>0.98895665073347616</v>
      </c>
    </row>
    <row r="53" spans="1:7" ht="12.75" customHeight="1" x14ac:dyDescent="0.2">
      <c r="A53" s="397" t="s">
        <v>56</v>
      </c>
      <c r="B53" s="3">
        <v>928</v>
      </c>
      <c r="C53" s="3">
        <v>599</v>
      </c>
      <c r="D53" s="3">
        <v>896</v>
      </c>
      <c r="E53" s="3">
        <v>580</v>
      </c>
      <c r="F53" s="14">
        <f t="shared" si="0"/>
        <v>0.96551724137931039</v>
      </c>
      <c r="G53" s="398">
        <f t="shared" si="1"/>
        <v>0.96828046744574292</v>
      </c>
    </row>
    <row r="54" spans="1:7" ht="12.75" customHeight="1" x14ac:dyDescent="0.2">
      <c r="A54" s="66" t="s">
        <v>17</v>
      </c>
      <c r="B54" s="3">
        <v>1597</v>
      </c>
      <c r="C54" s="3">
        <v>1142</v>
      </c>
      <c r="D54" s="3">
        <v>1584</v>
      </c>
      <c r="E54" s="3">
        <v>1136</v>
      </c>
      <c r="F54" s="14">
        <f t="shared" si="0"/>
        <v>0.9918597370068879</v>
      </c>
      <c r="G54" s="398">
        <f t="shared" si="1"/>
        <v>0.99474605954465845</v>
      </c>
    </row>
    <row r="55" spans="1:7" ht="12.75" customHeight="1" x14ac:dyDescent="0.2">
      <c r="A55" s="397" t="s">
        <v>55</v>
      </c>
      <c r="B55" s="3">
        <v>1473</v>
      </c>
      <c r="C55" s="3">
        <v>1060</v>
      </c>
      <c r="D55" s="3">
        <v>1464</v>
      </c>
      <c r="E55" s="3">
        <v>1055</v>
      </c>
      <c r="F55" s="14">
        <f t="shared" si="0"/>
        <v>0.99389002036659879</v>
      </c>
      <c r="G55" s="398">
        <f t="shared" si="1"/>
        <v>0.99528301886792447</v>
      </c>
    </row>
    <row r="56" spans="1:7" ht="12.75" customHeight="1" x14ac:dyDescent="0.2">
      <c r="A56" s="397" t="s">
        <v>56</v>
      </c>
      <c r="B56" s="3">
        <v>124</v>
      </c>
      <c r="C56" s="3">
        <v>82</v>
      </c>
      <c r="D56" s="3">
        <v>120</v>
      </c>
      <c r="E56" s="3">
        <v>81</v>
      </c>
      <c r="F56" s="14">
        <f t="shared" si="0"/>
        <v>0.967741935483871</v>
      </c>
      <c r="G56" s="398">
        <f t="shared" si="1"/>
        <v>0.98780487804878048</v>
      </c>
    </row>
    <row r="57" spans="1:7" ht="12.75" customHeight="1" x14ac:dyDescent="0.2">
      <c r="A57" s="66" t="s">
        <v>18</v>
      </c>
      <c r="B57" s="3">
        <v>1241</v>
      </c>
      <c r="C57" s="3">
        <v>828</v>
      </c>
      <c r="D57" s="3">
        <v>1190</v>
      </c>
      <c r="E57" s="3">
        <v>796</v>
      </c>
      <c r="F57" s="14">
        <f t="shared" si="0"/>
        <v>0.95890410958904104</v>
      </c>
      <c r="G57" s="398">
        <f t="shared" si="1"/>
        <v>0.96135265700483097</v>
      </c>
    </row>
    <row r="58" spans="1:7" ht="12.75" customHeight="1" x14ac:dyDescent="0.2">
      <c r="A58" s="397" t="s">
        <v>55</v>
      </c>
      <c r="B58" s="3">
        <v>1063</v>
      </c>
      <c r="C58" s="3">
        <v>715</v>
      </c>
      <c r="D58" s="3">
        <v>1025</v>
      </c>
      <c r="E58" s="3">
        <v>691</v>
      </c>
      <c r="F58" s="14">
        <f t="shared" si="0"/>
        <v>0.96425211665098776</v>
      </c>
      <c r="G58" s="398">
        <f t="shared" si="1"/>
        <v>0.96643356643356648</v>
      </c>
    </row>
    <row r="59" spans="1:7" ht="12.75" customHeight="1" x14ac:dyDescent="0.2">
      <c r="A59" s="397" t="s">
        <v>56</v>
      </c>
      <c r="B59" s="3">
        <v>178</v>
      </c>
      <c r="C59" s="3">
        <v>113</v>
      </c>
      <c r="D59" s="3">
        <v>165</v>
      </c>
      <c r="E59" s="3">
        <v>105</v>
      </c>
      <c r="F59" s="14">
        <f t="shared" si="0"/>
        <v>0.9269662921348315</v>
      </c>
      <c r="G59" s="398">
        <f t="shared" si="1"/>
        <v>0.92920353982300885</v>
      </c>
    </row>
    <row r="60" spans="1:7" ht="12.75" customHeight="1" x14ac:dyDescent="0.2">
      <c r="A60" s="66" t="s">
        <v>19</v>
      </c>
      <c r="B60" s="3">
        <v>2216</v>
      </c>
      <c r="C60" s="3">
        <v>1597</v>
      </c>
      <c r="D60" s="3">
        <v>2187</v>
      </c>
      <c r="E60" s="3">
        <v>1589</v>
      </c>
      <c r="F60" s="14">
        <f t="shared" si="0"/>
        <v>0.98691335740072206</v>
      </c>
      <c r="G60" s="398">
        <f t="shared" si="1"/>
        <v>0.99499060738885414</v>
      </c>
    </row>
    <row r="61" spans="1:7" ht="12.75" customHeight="1" x14ac:dyDescent="0.2">
      <c r="A61" s="397" t="s">
        <v>55</v>
      </c>
      <c r="B61" s="3">
        <v>2017</v>
      </c>
      <c r="C61" s="3">
        <v>1476</v>
      </c>
      <c r="D61" s="3">
        <v>1990</v>
      </c>
      <c r="E61" s="3">
        <v>1470</v>
      </c>
      <c r="F61" s="14">
        <f t="shared" si="0"/>
        <v>0.98661378284581058</v>
      </c>
      <c r="G61" s="398">
        <f t="shared" si="1"/>
        <v>0.99593495934959353</v>
      </c>
    </row>
    <row r="62" spans="1:7" ht="12.75" customHeight="1" x14ac:dyDescent="0.2">
      <c r="A62" s="397" t="s">
        <v>56</v>
      </c>
      <c r="B62" s="3">
        <v>199</v>
      </c>
      <c r="C62" s="3">
        <v>121</v>
      </c>
      <c r="D62" s="3">
        <v>197</v>
      </c>
      <c r="E62" s="3">
        <v>119</v>
      </c>
      <c r="F62" s="14">
        <f t="shared" si="0"/>
        <v>0.98994974874371855</v>
      </c>
      <c r="G62" s="398">
        <f t="shared" si="1"/>
        <v>0.98347107438016534</v>
      </c>
    </row>
    <row r="63" spans="1:7" ht="12.75" customHeight="1" x14ac:dyDescent="0.2">
      <c r="A63" s="66" t="s">
        <v>20</v>
      </c>
      <c r="B63" s="3">
        <v>1342</v>
      </c>
      <c r="C63" s="3">
        <v>935</v>
      </c>
      <c r="D63" s="3">
        <v>1324</v>
      </c>
      <c r="E63" s="3">
        <v>925</v>
      </c>
      <c r="F63" s="14">
        <f t="shared" si="0"/>
        <v>0.98658718330849482</v>
      </c>
      <c r="G63" s="398">
        <f t="shared" si="1"/>
        <v>0.98930481283422456</v>
      </c>
    </row>
    <row r="64" spans="1:7" ht="12.75" customHeight="1" x14ac:dyDescent="0.2">
      <c r="A64" s="397" t="s">
        <v>55</v>
      </c>
      <c r="B64" s="3">
        <v>1191</v>
      </c>
      <c r="C64" s="3">
        <v>838</v>
      </c>
      <c r="D64" s="3">
        <v>1176</v>
      </c>
      <c r="E64" s="3">
        <v>830</v>
      </c>
      <c r="F64" s="14">
        <f t="shared" si="0"/>
        <v>0.9874055415617129</v>
      </c>
      <c r="G64" s="398">
        <f t="shared" si="1"/>
        <v>0.99045346062052508</v>
      </c>
    </row>
    <row r="65" spans="1:7" ht="12.75" customHeight="1" x14ac:dyDescent="0.2">
      <c r="A65" s="397" t="s">
        <v>56</v>
      </c>
      <c r="B65" s="3">
        <v>151</v>
      </c>
      <c r="C65" s="3">
        <v>97</v>
      </c>
      <c r="D65" s="3">
        <v>148</v>
      </c>
      <c r="E65" s="3">
        <v>95</v>
      </c>
      <c r="F65" s="14">
        <f t="shared" si="0"/>
        <v>0.98013245033112584</v>
      </c>
      <c r="G65" s="398">
        <f t="shared" si="1"/>
        <v>0.97938144329896903</v>
      </c>
    </row>
    <row r="66" spans="1:7" ht="12.75" customHeight="1" x14ac:dyDescent="0.2">
      <c r="A66" s="66" t="s">
        <v>21</v>
      </c>
      <c r="B66" s="3">
        <v>2111</v>
      </c>
      <c r="C66" s="3">
        <v>1474</v>
      </c>
      <c r="D66" s="3">
        <v>2084</v>
      </c>
      <c r="E66" s="3">
        <v>1453</v>
      </c>
      <c r="F66" s="14">
        <f t="shared" si="0"/>
        <v>0.98720985315016585</v>
      </c>
      <c r="G66" s="398">
        <f t="shared" si="1"/>
        <v>0.98575305291723203</v>
      </c>
    </row>
    <row r="67" spans="1:7" ht="12.75" customHeight="1" x14ac:dyDescent="0.2">
      <c r="A67" s="397" t="s">
        <v>55</v>
      </c>
      <c r="B67" s="3">
        <v>1962</v>
      </c>
      <c r="C67" s="3">
        <v>1369</v>
      </c>
      <c r="D67" s="3">
        <v>1938</v>
      </c>
      <c r="E67" s="3">
        <v>1349</v>
      </c>
      <c r="F67" s="14">
        <f t="shared" si="0"/>
        <v>0.98776758409785936</v>
      </c>
      <c r="G67" s="398">
        <f t="shared" si="1"/>
        <v>0.98539079620160697</v>
      </c>
    </row>
    <row r="68" spans="1:7" ht="12.75" customHeight="1" x14ac:dyDescent="0.2">
      <c r="A68" s="397" t="s">
        <v>56</v>
      </c>
      <c r="B68" s="3">
        <v>149</v>
      </c>
      <c r="C68" s="3">
        <v>105</v>
      </c>
      <c r="D68" s="3">
        <v>146</v>
      </c>
      <c r="E68" s="3">
        <v>104</v>
      </c>
      <c r="F68" s="14">
        <f t="shared" si="0"/>
        <v>0.97986577181208057</v>
      </c>
      <c r="G68" s="398">
        <f t="shared" si="1"/>
        <v>0.99047619047619051</v>
      </c>
    </row>
    <row r="69" spans="1:7" ht="12.75" customHeight="1" x14ac:dyDescent="0.2">
      <c r="A69" s="66" t="s">
        <v>22</v>
      </c>
      <c r="B69" s="3">
        <v>1047</v>
      </c>
      <c r="C69" s="3">
        <v>690</v>
      </c>
      <c r="D69" s="3">
        <v>1028</v>
      </c>
      <c r="E69" s="3">
        <v>681</v>
      </c>
      <c r="F69" s="14">
        <f t="shared" si="0"/>
        <v>0.98185291308500477</v>
      </c>
      <c r="G69" s="398">
        <f t="shared" si="1"/>
        <v>0.9869565217391304</v>
      </c>
    </row>
    <row r="70" spans="1:7" ht="12.75" customHeight="1" x14ac:dyDescent="0.2">
      <c r="A70" s="397" t="s">
        <v>55</v>
      </c>
      <c r="B70" s="3">
        <v>920</v>
      </c>
      <c r="C70" s="3">
        <v>609</v>
      </c>
      <c r="D70" s="3">
        <v>908</v>
      </c>
      <c r="E70" s="3">
        <v>605</v>
      </c>
      <c r="F70" s="14">
        <f t="shared" si="0"/>
        <v>0.9869565217391304</v>
      </c>
      <c r="G70" s="398">
        <f t="shared" si="1"/>
        <v>0.99343185550082103</v>
      </c>
    </row>
    <row r="71" spans="1:7" ht="12.75" customHeight="1" x14ac:dyDescent="0.2">
      <c r="A71" s="397" t="s">
        <v>56</v>
      </c>
      <c r="B71" s="3">
        <v>127</v>
      </c>
      <c r="C71" s="3">
        <v>81</v>
      </c>
      <c r="D71" s="3">
        <v>120</v>
      </c>
      <c r="E71" s="3">
        <v>76</v>
      </c>
      <c r="F71" s="14">
        <f t="shared" si="0"/>
        <v>0.94488188976377951</v>
      </c>
      <c r="G71" s="398">
        <f t="shared" si="1"/>
        <v>0.93827160493827155</v>
      </c>
    </row>
    <row r="72" spans="1:7" s="7" customFormat="1" ht="12.75" customHeight="1" x14ac:dyDescent="0.2">
      <c r="A72" s="44" t="s">
        <v>23</v>
      </c>
      <c r="B72" s="2">
        <v>6463</v>
      </c>
      <c r="C72" s="2">
        <v>4805</v>
      </c>
      <c r="D72" s="2">
        <v>6413</v>
      </c>
      <c r="E72" s="2">
        <v>4779</v>
      </c>
      <c r="F72" s="12">
        <f t="shared" ref="F72:F135" si="2">D72/B72</f>
        <v>0.99226365464954358</v>
      </c>
      <c r="G72" s="399">
        <f t="shared" ref="G72:G135" si="3">E72/C72</f>
        <v>0.99458896982310097</v>
      </c>
    </row>
    <row r="73" spans="1:7" ht="12.75" customHeight="1" x14ac:dyDescent="0.2">
      <c r="A73" s="397" t="s">
        <v>55</v>
      </c>
      <c r="B73" s="3">
        <v>5961</v>
      </c>
      <c r="C73" s="3">
        <v>4441</v>
      </c>
      <c r="D73" s="3">
        <v>5923</v>
      </c>
      <c r="E73" s="3">
        <v>4423</v>
      </c>
      <c r="F73" s="14">
        <f t="shared" si="2"/>
        <v>0.99362523066599562</v>
      </c>
      <c r="G73" s="398">
        <f t="shared" si="3"/>
        <v>0.99594685881558209</v>
      </c>
    </row>
    <row r="74" spans="1:7" ht="12.75" customHeight="1" x14ac:dyDescent="0.2">
      <c r="A74" s="397" t="s">
        <v>56</v>
      </c>
      <c r="B74" s="3">
        <v>502</v>
      </c>
      <c r="C74" s="3">
        <v>364</v>
      </c>
      <c r="D74" s="3">
        <v>490</v>
      </c>
      <c r="E74" s="3">
        <v>356</v>
      </c>
      <c r="F74" s="14">
        <f t="shared" si="2"/>
        <v>0.9760956175298805</v>
      </c>
      <c r="G74" s="398">
        <f t="shared" si="3"/>
        <v>0.97802197802197799</v>
      </c>
    </row>
    <row r="75" spans="1:7" ht="12.75" customHeight="1" x14ac:dyDescent="0.2">
      <c r="A75" s="66" t="s">
        <v>24</v>
      </c>
      <c r="B75" s="3">
        <v>840</v>
      </c>
      <c r="C75" s="3">
        <v>602</v>
      </c>
      <c r="D75" s="3">
        <v>835</v>
      </c>
      <c r="E75" s="3">
        <v>599</v>
      </c>
      <c r="F75" s="14">
        <f t="shared" si="2"/>
        <v>0.99404761904761907</v>
      </c>
      <c r="G75" s="398">
        <f t="shared" si="3"/>
        <v>0.99501661129568109</v>
      </c>
    </row>
    <row r="76" spans="1:7" ht="12.75" customHeight="1" x14ac:dyDescent="0.2">
      <c r="A76" s="397" t="s">
        <v>55</v>
      </c>
      <c r="B76" s="3">
        <v>832</v>
      </c>
      <c r="C76" s="3">
        <v>598</v>
      </c>
      <c r="D76" s="3">
        <v>827</v>
      </c>
      <c r="E76" s="3">
        <v>595</v>
      </c>
      <c r="F76" s="14">
        <f t="shared" si="2"/>
        <v>0.99399038461538458</v>
      </c>
      <c r="G76" s="398">
        <f t="shared" si="3"/>
        <v>0.99498327759197325</v>
      </c>
    </row>
    <row r="77" spans="1:7" ht="12.75" customHeight="1" x14ac:dyDescent="0.2">
      <c r="A77" s="397" t="s">
        <v>56</v>
      </c>
      <c r="B77" s="3">
        <v>8</v>
      </c>
      <c r="C77" s="3">
        <v>4</v>
      </c>
      <c r="D77" s="3">
        <v>8</v>
      </c>
      <c r="E77" s="3">
        <v>4</v>
      </c>
      <c r="F77" s="14">
        <f t="shared" si="2"/>
        <v>1</v>
      </c>
      <c r="G77" s="398">
        <f t="shared" si="3"/>
        <v>1</v>
      </c>
    </row>
    <row r="78" spans="1:7" ht="12.75" customHeight="1" x14ac:dyDescent="0.2">
      <c r="A78" s="66" t="s">
        <v>25</v>
      </c>
      <c r="B78" s="3">
        <v>1081</v>
      </c>
      <c r="C78" s="3">
        <v>741</v>
      </c>
      <c r="D78" s="3">
        <v>1070</v>
      </c>
      <c r="E78" s="3">
        <v>738</v>
      </c>
      <c r="F78" s="14">
        <f t="shared" si="2"/>
        <v>0.98982423681776133</v>
      </c>
      <c r="G78" s="398">
        <f t="shared" si="3"/>
        <v>0.99595141700404854</v>
      </c>
    </row>
    <row r="79" spans="1:7" ht="12.75" customHeight="1" x14ac:dyDescent="0.2">
      <c r="A79" s="397" t="s">
        <v>55</v>
      </c>
      <c r="B79" s="3">
        <v>1009</v>
      </c>
      <c r="C79" s="3">
        <v>693</v>
      </c>
      <c r="D79" s="3">
        <v>998</v>
      </c>
      <c r="E79" s="3">
        <v>690</v>
      </c>
      <c r="F79" s="14">
        <f t="shared" si="2"/>
        <v>0.98909811694747274</v>
      </c>
      <c r="G79" s="398">
        <f t="shared" si="3"/>
        <v>0.99567099567099571</v>
      </c>
    </row>
    <row r="80" spans="1:7" ht="12.75" customHeight="1" x14ac:dyDescent="0.2">
      <c r="A80" s="397" t="s">
        <v>56</v>
      </c>
      <c r="B80" s="3">
        <v>72</v>
      </c>
      <c r="C80" s="3">
        <v>48</v>
      </c>
      <c r="D80" s="3">
        <v>72</v>
      </c>
      <c r="E80" s="3">
        <v>48</v>
      </c>
      <c r="F80" s="14">
        <f t="shared" si="2"/>
        <v>1</v>
      </c>
      <c r="G80" s="398">
        <f t="shared" si="3"/>
        <v>1</v>
      </c>
    </row>
    <row r="81" spans="1:7" ht="12.75" customHeight="1" x14ac:dyDescent="0.2">
      <c r="A81" s="66" t="s">
        <v>26</v>
      </c>
      <c r="B81" s="3">
        <v>1831</v>
      </c>
      <c r="C81" s="3">
        <v>1475</v>
      </c>
      <c r="D81" s="3">
        <v>1830</v>
      </c>
      <c r="E81" s="3">
        <v>1474</v>
      </c>
      <c r="F81" s="14">
        <f t="shared" si="2"/>
        <v>0.99945385035499723</v>
      </c>
      <c r="G81" s="398">
        <f t="shared" si="3"/>
        <v>0.9993220338983051</v>
      </c>
    </row>
    <row r="82" spans="1:7" ht="12.75" customHeight="1" x14ac:dyDescent="0.2">
      <c r="A82" s="397" t="s">
        <v>55</v>
      </c>
      <c r="B82" s="3">
        <v>1608</v>
      </c>
      <c r="C82" s="3">
        <v>1298</v>
      </c>
      <c r="D82" s="3">
        <v>1608</v>
      </c>
      <c r="E82" s="3">
        <v>1298</v>
      </c>
      <c r="F82" s="14">
        <f t="shared" si="2"/>
        <v>1</v>
      </c>
      <c r="G82" s="398">
        <f t="shared" si="3"/>
        <v>1</v>
      </c>
    </row>
    <row r="83" spans="1:7" ht="12.75" customHeight="1" x14ac:dyDescent="0.2">
      <c r="A83" s="397" t="s">
        <v>56</v>
      </c>
      <c r="B83" s="3">
        <v>223</v>
      </c>
      <c r="C83" s="3">
        <v>177</v>
      </c>
      <c r="D83" s="3">
        <v>222</v>
      </c>
      <c r="E83" s="3">
        <v>176</v>
      </c>
      <c r="F83" s="14">
        <f t="shared" si="2"/>
        <v>0.99551569506726456</v>
      </c>
      <c r="G83" s="398">
        <f t="shared" si="3"/>
        <v>0.99435028248587576</v>
      </c>
    </row>
    <row r="84" spans="1:7" ht="12.75" customHeight="1" x14ac:dyDescent="0.2">
      <c r="A84" s="66" t="s">
        <v>27</v>
      </c>
      <c r="B84" s="3">
        <v>1440</v>
      </c>
      <c r="C84" s="3">
        <v>1112</v>
      </c>
      <c r="D84" s="3">
        <v>1412</v>
      </c>
      <c r="E84" s="3">
        <v>1095</v>
      </c>
      <c r="F84" s="14">
        <f t="shared" si="2"/>
        <v>0.98055555555555551</v>
      </c>
      <c r="G84" s="398">
        <f t="shared" si="3"/>
        <v>0.98471223021582732</v>
      </c>
    </row>
    <row r="85" spans="1:7" ht="12.75" customHeight="1" x14ac:dyDescent="0.2">
      <c r="A85" s="397" t="s">
        <v>55</v>
      </c>
      <c r="B85" s="3">
        <v>1337</v>
      </c>
      <c r="C85" s="3">
        <v>1040</v>
      </c>
      <c r="D85" s="3">
        <v>1319</v>
      </c>
      <c r="E85" s="3">
        <v>1030</v>
      </c>
      <c r="F85" s="14">
        <f t="shared" si="2"/>
        <v>0.98653702318623782</v>
      </c>
      <c r="G85" s="398">
        <f t="shared" si="3"/>
        <v>0.99038461538461542</v>
      </c>
    </row>
    <row r="86" spans="1:7" ht="12.75" customHeight="1" x14ac:dyDescent="0.2">
      <c r="A86" s="397" t="s">
        <v>56</v>
      </c>
      <c r="B86" s="3">
        <v>103</v>
      </c>
      <c r="C86" s="3">
        <v>72</v>
      </c>
      <c r="D86" s="3">
        <v>93</v>
      </c>
      <c r="E86" s="3">
        <v>65</v>
      </c>
      <c r="F86" s="14">
        <f t="shared" si="2"/>
        <v>0.90291262135922334</v>
      </c>
      <c r="G86" s="398">
        <f t="shared" si="3"/>
        <v>0.90277777777777779</v>
      </c>
    </row>
    <row r="87" spans="1:7" ht="12.75" customHeight="1" x14ac:dyDescent="0.2">
      <c r="A87" s="66" t="s">
        <v>28</v>
      </c>
      <c r="B87" s="3">
        <v>502</v>
      </c>
      <c r="C87" s="3">
        <v>354</v>
      </c>
      <c r="D87" s="3">
        <v>502</v>
      </c>
      <c r="E87" s="3">
        <v>354</v>
      </c>
      <c r="F87" s="14">
        <f t="shared" si="2"/>
        <v>1</v>
      </c>
      <c r="G87" s="398">
        <f t="shared" si="3"/>
        <v>1</v>
      </c>
    </row>
    <row r="88" spans="1:7" ht="12.75" customHeight="1" x14ac:dyDescent="0.2">
      <c r="A88" s="397" t="s">
        <v>55</v>
      </c>
      <c r="B88" s="3">
        <v>479</v>
      </c>
      <c r="C88" s="3">
        <v>341</v>
      </c>
      <c r="D88" s="3">
        <v>479</v>
      </c>
      <c r="E88" s="3">
        <v>341</v>
      </c>
      <c r="F88" s="14">
        <f t="shared" si="2"/>
        <v>1</v>
      </c>
      <c r="G88" s="398">
        <f t="shared" si="3"/>
        <v>1</v>
      </c>
    </row>
    <row r="89" spans="1:7" ht="12.75" customHeight="1" x14ac:dyDescent="0.2">
      <c r="A89" s="397" t="s">
        <v>56</v>
      </c>
      <c r="B89" s="3">
        <v>23</v>
      </c>
      <c r="C89" s="3">
        <v>13</v>
      </c>
      <c r="D89" s="3">
        <v>23</v>
      </c>
      <c r="E89" s="3">
        <v>13</v>
      </c>
      <c r="F89" s="14">
        <f t="shared" si="2"/>
        <v>1</v>
      </c>
      <c r="G89" s="398">
        <f t="shared" si="3"/>
        <v>1</v>
      </c>
    </row>
    <row r="90" spans="1:7" ht="12.75" customHeight="1" x14ac:dyDescent="0.2">
      <c r="A90" s="66" t="s">
        <v>29</v>
      </c>
      <c r="B90" s="3">
        <v>769</v>
      </c>
      <c r="C90" s="3">
        <v>521</v>
      </c>
      <c r="D90" s="3">
        <v>764</v>
      </c>
      <c r="E90" s="3">
        <v>519</v>
      </c>
      <c r="F90" s="14">
        <f t="shared" si="2"/>
        <v>0.99349804941482445</v>
      </c>
      <c r="G90" s="398">
        <f t="shared" si="3"/>
        <v>0.99616122840690979</v>
      </c>
    </row>
    <row r="91" spans="1:7" ht="12.75" customHeight="1" x14ac:dyDescent="0.2">
      <c r="A91" s="397" t="s">
        <v>55</v>
      </c>
      <c r="B91" s="3">
        <v>696</v>
      </c>
      <c r="C91" s="3">
        <v>471</v>
      </c>
      <c r="D91" s="3">
        <v>692</v>
      </c>
      <c r="E91" s="3">
        <v>469</v>
      </c>
      <c r="F91" s="14">
        <f t="shared" si="2"/>
        <v>0.99425287356321834</v>
      </c>
      <c r="G91" s="398">
        <f t="shared" si="3"/>
        <v>0.99575371549893843</v>
      </c>
    </row>
    <row r="92" spans="1:7" ht="12.75" customHeight="1" x14ac:dyDescent="0.2">
      <c r="A92" s="400" t="s">
        <v>56</v>
      </c>
      <c r="B92" s="16">
        <v>73</v>
      </c>
      <c r="C92" s="16">
        <v>50</v>
      </c>
      <c r="D92" s="16">
        <v>72</v>
      </c>
      <c r="E92" s="16">
        <v>50</v>
      </c>
      <c r="F92" s="14">
        <f t="shared" si="2"/>
        <v>0.98630136986301364</v>
      </c>
      <c r="G92" s="398">
        <f t="shared" si="3"/>
        <v>1</v>
      </c>
    </row>
    <row r="93" spans="1:7" s="7" customFormat="1" ht="12.75" customHeight="1" x14ac:dyDescent="0.2">
      <c r="A93" s="44" t="s">
        <v>30</v>
      </c>
      <c r="B93" s="2">
        <v>7073</v>
      </c>
      <c r="C93" s="2">
        <v>4969</v>
      </c>
      <c r="D93" s="2">
        <v>6956</v>
      </c>
      <c r="E93" s="2">
        <v>4880</v>
      </c>
      <c r="F93" s="12">
        <f t="shared" si="2"/>
        <v>0.98345822140534422</v>
      </c>
      <c r="G93" s="399">
        <f t="shared" si="3"/>
        <v>0.98208895149929565</v>
      </c>
    </row>
    <row r="94" spans="1:7" ht="12.75" customHeight="1" x14ac:dyDescent="0.2">
      <c r="A94" s="397" t="s">
        <v>55</v>
      </c>
      <c r="B94" s="3">
        <v>6474</v>
      </c>
      <c r="C94" s="3">
        <v>4564</v>
      </c>
      <c r="D94" s="3">
        <v>6362</v>
      </c>
      <c r="E94" s="3">
        <v>4478</v>
      </c>
      <c r="F94" s="14">
        <f t="shared" si="2"/>
        <v>0.982700030892802</v>
      </c>
      <c r="G94" s="398">
        <f t="shared" si="3"/>
        <v>0.98115687992988609</v>
      </c>
    </row>
    <row r="95" spans="1:7" ht="12.75" customHeight="1" x14ac:dyDescent="0.2">
      <c r="A95" s="397" t="s">
        <v>56</v>
      </c>
      <c r="B95" s="3">
        <v>599</v>
      </c>
      <c r="C95" s="3">
        <v>405</v>
      </c>
      <c r="D95" s="3">
        <v>594</v>
      </c>
      <c r="E95" s="3">
        <v>402</v>
      </c>
      <c r="F95" s="14">
        <f t="shared" si="2"/>
        <v>0.99165275459098501</v>
      </c>
      <c r="G95" s="398">
        <f t="shared" si="3"/>
        <v>0.99259259259259258</v>
      </c>
    </row>
    <row r="96" spans="1:7" ht="12.75" customHeight="1" x14ac:dyDescent="0.2">
      <c r="A96" s="66" t="s">
        <v>31</v>
      </c>
      <c r="B96" s="3">
        <v>1721</v>
      </c>
      <c r="C96" s="3">
        <v>1171</v>
      </c>
      <c r="D96" s="3">
        <v>1717</v>
      </c>
      <c r="E96" s="3">
        <v>1168</v>
      </c>
      <c r="F96" s="14">
        <f t="shared" si="2"/>
        <v>0.9976757699012202</v>
      </c>
      <c r="G96" s="398">
        <f t="shared" si="3"/>
        <v>0.99743808710503845</v>
      </c>
    </row>
    <row r="97" spans="1:7" ht="12.75" customHeight="1" x14ac:dyDescent="0.2">
      <c r="A97" s="397" t="s">
        <v>55</v>
      </c>
      <c r="B97" s="3">
        <v>1586</v>
      </c>
      <c r="C97" s="3">
        <v>1078</v>
      </c>
      <c r="D97" s="3">
        <v>1582</v>
      </c>
      <c r="E97" s="3">
        <v>1075</v>
      </c>
      <c r="F97" s="14">
        <f t="shared" si="2"/>
        <v>0.99747793190416145</v>
      </c>
      <c r="G97" s="398">
        <f t="shared" si="3"/>
        <v>0.99721706864564008</v>
      </c>
    </row>
    <row r="98" spans="1:7" ht="12.75" customHeight="1" x14ac:dyDescent="0.2">
      <c r="A98" s="397" t="s">
        <v>56</v>
      </c>
      <c r="B98" s="3">
        <v>135</v>
      </c>
      <c r="C98" s="3">
        <v>93</v>
      </c>
      <c r="D98" s="3">
        <v>135</v>
      </c>
      <c r="E98" s="3">
        <v>93</v>
      </c>
      <c r="F98" s="14">
        <f t="shared" si="2"/>
        <v>1</v>
      </c>
      <c r="G98" s="398">
        <f t="shared" si="3"/>
        <v>1</v>
      </c>
    </row>
    <row r="99" spans="1:7" ht="12.75" customHeight="1" x14ac:dyDescent="0.2">
      <c r="A99" s="66" t="s">
        <v>32</v>
      </c>
      <c r="B99" s="3">
        <v>630</v>
      </c>
      <c r="C99" s="3">
        <v>435</v>
      </c>
      <c r="D99" s="3">
        <v>568</v>
      </c>
      <c r="E99" s="3">
        <v>383</v>
      </c>
      <c r="F99" s="14">
        <f t="shared" si="2"/>
        <v>0.9015873015873016</v>
      </c>
      <c r="G99" s="398">
        <f t="shared" si="3"/>
        <v>0.88045977011494247</v>
      </c>
    </row>
    <row r="100" spans="1:7" ht="12.75" customHeight="1" x14ac:dyDescent="0.2">
      <c r="A100" s="397" t="s">
        <v>55</v>
      </c>
      <c r="B100" s="3">
        <v>560</v>
      </c>
      <c r="C100" s="3">
        <v>386</v>
      </c>
      <c r="D100" s="3">
        <v>499</v>
      </c>
      <c r="E100" s="3">
        <v>334</v>
      </c>
      <c r="F100" s="14">
        <f t="shared" si="2"/>
        <v>0.89107142857142863</v>
      </c>
      <c r="G100" s="398">
        <f t="shared" si="3"/>
        <v>0.86528497409326421</v>
      </c>
    </row>
    <row r="101" spans="1:7" ht="12.75" customHeight="1" x14ac:dyDescent="0.2">
      <c r="A101" s="397" t="s">
        <v>56</v>
      </c>
      <c r="B101" s="3">
        <v>70</v>
      </c>
      <c r="C101" s="3">
        <v>49</v>
      </c>
      <c r="D101" s="3">
        <v>69</v>
      </c>
      <c r="E101" s="3">
        <v>49</v>
      </c>
      <c r="F101" s="14">
        <f t="shared" si="2"/>
        <v>0.98571428571428577</v>
      </c>
      <c r="G101" s="398">
        <f t="shared" si="3"/>
        <v>1</v>
      </c>
    </row>
    <row r="102" spans="1:7" ht="12.75" customHeight="1" x14ac:dyDescent="0.2">
      <c r="A102" s="66" t="s">
        <v>33</v>
      </c>
      <c r="B102" s="3">
        <v>1212</v>
      </c>
      <c r="C102" s="3">
        <v>830</v>
      </c>
      <c r="D102" s="3">
        <v>1204</v>
      </c>
      <c r="E102" s="3">
        <v>827</v>
      </c>
      <c r="F102" s="14">
        <f t="shared" si="2"/>
        <v>0.99339933993399343</v>
      </c>
      <c r="G102" s="398">
        <f t="shared" si="3"/>
        <v>0.9963855421686747</v>
      </c>
    </row>
    <row r="103" spans="1:7" ht="12.75" customHeight="1" x14ac:dyDescent="0.2">
      <c r="A103" s="397" t="s">
        <v>55</v>
      </c>
      <c r="B103" s="3">
        <v>1117</v>
      </c>
      <c r="C103" s="3">
        <v>767</v>
      </c>
      <c r="D103" s="3">
        <v>1110</v>
      </c>
      <c r="E103" s="3">
        <v>764</v>
      </c>
      <c r="F103" s="14">
        <f t="shared" si="2"/>
        <v>0.99373321396598036</v>
      </c>
      <c r="G103" s="398">
        <f t="shared" si="3"/>
        <v>0.99608865710560623</v>
      </c>
    </row>
    <row r="104" spans="1:7" ht="12.75" customHeight="1" x14ac:dyDescent="0.2">
      <c r="A104" s="397" t="s">
        <v>56</v>
      </c>
      <c r="B104" s="3">
        <v>95</v>
      </c>
      <c r="C104" s="3">
        <v>63</v>
      </c>
      <c r="D104" s="3">
        <v>94</v>
      </c>
      <c r="E104" s="3">
        <v>63</v>
      </c>
      <c r="F104" s="14">
        <f t="shared" si="2"/>
        <v>0.98947368421052628</v>
      </c>
      <c r="G104" s="398">
        <f t="shared" si="3"/>
        <v>1</v>
      </c>
    </row>
    <row r="105" spans="1:7" ht="12.75" customHeight="1" x14ac:dyDescent="0.2">
      <c r="A105" s="66" t="s">
        <v>34</v>
      </c>
      <c r="B105" s="3">
        <v>428</v>
      </c>
      <c r="C105" s="3">
        <v>319</v>
      </c>
      <c r="D105" s="3">
        <v>421</v>
      </c>
      <c r="E105" s="3">
        <v>317</v>
      </c>
      <c r="F105" s="14">
        <f t="shared" si="2"/>
        <v>0.98364485981308414</v>
      </c>
      <c r="G105" s="398">
        <f t="shared" si="3"/>
        <v>0.99373040752351094</v>
      </c>
    </row>
    <row r="106" spans="1:7" ht="12.75" customHeight="1" x14ac:dyDescent="0.2">
      <c r="A106" s="397" t="s">
        <v>55</v>
      </c>
      <c r="B106" s="3">
        <v>359</v>
      </c>
      <c r="C106" s="3">
        <v>273</v>
      </c>
      <c r="D106" s="3">
        <v>352</v>
      </c>
      <c r="E106" s="3">
        <v>271</v>
      </c>
      <c r="F106" s="14">
        <f t="shared" si="2"/>
        <v>0.98050139275766013</v>
      </c>
      <c r="G106" s="398">
        <f t="shared" si="3"/>
        <v>0.9926739926739927</v>
      </c>
    </row>
    <row r="107" spans="1:7" ht="12.75" customHeight="1" x14ac:dyDescent="0.2">
      <c r="A107" s="400" t="s">
        <v>56</v>
      </c>
      <c r="B107" s="16">
        <v>69</v>
      </c>
      <c r="C107" s="16">
        <v>46</v>
      </c>
      <c r="D107" s="16">
        <v>69</v>
      </c>
      <c r="E107" s="16">
        <v>46</v>
      </c>
      <c r="F107" s="14">
        <f t="shared" si="2"/>
        <v>1</v>
      </c>
      <c r="G107" s="398">
        <f t="shared" si="3"/>
        <v>1</v>
      </c>
    </row>
    <row r="108" spans="1:7" ht="12.75" customHeight="1" x14ac:dyDescent="0.2">
      <c r="A108" s="66" t="s">
        <v>35</v>
      </c>
      <c r="B108" s="3">
        <v>537</v>
      </c>
      <c r="C108" s="3">
        <v>383</v>
      </c>
      <c r="D108" s="3">
        <v>523</v>
      </c>
      <c r="E108" s="3">
        <v>372</v>
      </c>
      <c r="F108" s="14">
        <f t="shared" si="2"/>
        <v>0.97392923649906893</v>
      </c>
      <c r="G108" s="398">
        <f t="shared" si="3"/>
        <v>0.97127937336814618</v>
      </c>
    </row>
    <row r="109" spans="1:7" ht="12.75" customHeight="1" x14ac:dyDescent="0.2">
      <c r="A109" s="397" t="s">
        <v>55</v>
      </c>
      <c r="B109" s="3">
        <v>528</v>
      </c>
      <c r="C109" s="3">
        <v>376</v>
      </c>
      <c r="D109" s="3">
        <v>514</v>
      </c>
      <c r="E109" s="3">
        <v>365</v>
      </c>
      <c r="F109" s="14">
        <f t="shared" si="2"/>
        <v>0.97348484848484851</v>
      </c>
      <c r="G109" s="398">
        <f t="shared" si="3"/>
        <v>0.9707446808510638</v>
      </c>
    </row>
    <row r="110" spans="1:7" ht="12.75" customHeight="1" x14ac:dyDescent="0.2">
      <c r="A110" s="397" t="s">
        <v>56</v>
      </c>
      <c r="B110" s="3">
        <v>9</v>
      </c>
      <c r="C110" s="3">
        <v>7</v>
      </c>
      <c r="D110" s="3">
        <v>9</v>
      </c>
      <c r="E110" s="3">
        <v>7</v>
      </c>
      <c r="F110" s="14">
        <f t="shared" si="2"/>
        <v>1</v>
      </c>
      <c r="G110" s="398">
        <f t="shared" si="3"/>
        <v>1</v>
      </c>
    </row>
    <row r="111" spans="1:7" ht="12.75" customHeight="1" x14ac:dyDescent="0.2">
      <c r="A111" s="66" t="s">
        <v>36</v>
      </c>
      <c r="B111" s="3">
        <v>1775</v>
      </c>
      <c r="C111" s="3">
        <v>1337</v>
      </c>
      <c r="D111" s="3">
        <v>1767</v>
      </c>
      <c r="E111" s="3">
        <v>1330</v>
      </c>
      <c r="F111" s="14">
        <f t="shared" si="2"/>
        <v>0.99549295774647883</v>
      </c>
      <c r="G111" s="398">
        <f t="shared" si="3"/>
        <v>0.99476439790575921</v>
      </c>
    </row>
    <row r="112" spans="1:7" ht="12.75" customHeight="1" x14ac:dyDescent="0.2">
      <c r="A112" s="397" t="s">
        <v>55</v>
      </c>
      <c r="B112" s="3">
        <v>1625</v>
      </c>
      <c r="C112" s="3">
        <v>1232</v>
      </c>
      <c r="D112" s="3">
        <v>1619</v>
      </c>
      <c r="E112" s="3">
        <v>1227</v>
      </c>
      <c r="F112" s="14">
        <f t="shared" si="2"/>
        <v>0.99630769230769234</v>
      </c>
      <c r="G112" s="398">
        <f t="shared" si="3"/>
        <v>0.99594155844155841</v>
      </c>
    </row>
    <row r="113" spans="1:7" ht="12.75" customHeight="1" x14ac:dyDescent="0.2">
      <c r="A113" s="397" t="s">
        <v>56</v>
      </c>
      <c r="B113" s="3">
        <v>150</v>
      </c>
      <c r="C113" s="3">
        <v>105</v>
      </c>
      <c r="D113" s="3">
        <v>148</v>
      </c>
      <c r="E113" s="3">
        <v>103</v>
      </c>
      <c r="F113" s="14">
        <f t="shared" si="2"/>
        <v>0.98666666666666669</v>
      </c>
      <c r="G113" s="398">
        <f t="shared" si="3"/>
        <v>0.98095238095238091</v>
      </c>
    </row>
    <row r="114" spans="1:7" ht="12.75" customHeight="1" x14ac:dyDescent="0.2">
      <c r="A114" s="66" t="s">
        <v>37</v>
      </c>
      <c r="B114" s="3">
        <v>770</v>
      </c>
      <c r="C114" s="3">
        <v>494</v>
      </c>
      <c r="D114" s="3">
        <v>756</v>
      </c>
      <c r="E114" s="3">
        <v>483</v>
      </c>
      <c r="F114" s="14">
        <f t="shared" si="2"/>
        <v>0.98181818181818181</v>
      </c>
      <c r="G114" s="398">
        <f t="shared" si="3"/>
        <v>0.97773279352226716</v>
      </c>
    </row>
    <row r="115" spans="1:7" ht="12.75" customHeight="1" x14ac:dyDescent="0.2">
      <c r="A115" s="397" t="s">
        <v>55</v>
      </c>
      <c r="B115" s="3">
        <v>699</v>
      </c>
      <c r="C115" s="3">
        <v>452</v>
      </c>
      <c r="D115" s="3">
        <v>686</v>
      </c>
      <c r="E115" s="3">
        <v>442</v>
      </c>
      <c r="F115" s="14">
        <f t="shared" si="2"/>
        <v>0.98140200286123036</v>
      </c>
      <c r="G115" s="398">
        <f t="shared" si="3"/>
        <v>0.97787610619469023</v>
      </c>
    </row>
    <row r="116" spans="1:7" ht="12.75" customHeight="1" x14ac:dyDescent="0.2">
      <c r="A116" s="397" t="s">
        <v>56</v>
      </c>
      <c r="B116" s="3">
        <v>71</v>
      </c>
      <c r="C116" s="3">
        <v>42</v>
      </c>
      <c r="D116" s="3">
        <v>70</v>
      </c>
      <c r="E116" s="3">
        <v>41</v>
      </c>
      <c r="F116" s="14">
        <f t="shared" si="2"/>
        <v>0.9859154929577465</v>
      </c>
      <c r="G116" s="398">
        <f t="shared" si="3"/>
        <v>0.97619047619047616</v>
      </c>
    </row>
    <row r="117" spans="1:7" s="7" customFormat="1" ht="12.75" customHeight="1" x14ac:dyDescent="0.2">
      <c r="A117" s="44" t="s">
        <v>38</v>
      </c>
      <c r="B117" s="2">
        <v>5102</v>
      </c>
      <c r="C117" s="2">
        <v>3837</v>
      </c>
      <c r="D117" s="2">
        <v>4998</v>
      </c>
      <c r="E117" s="2">
        <v>3757</v>
      </c>
      <c r="F117" s="12">
        <f t="shared" si="2"/>
        <v>0.9796158369266954</v>
      </c>
      <c r="G117" s="399">
        <f t="shared" si="3"/>
        <v>0.97915037789940063</v>
      </c>
    </row>
    <row r="118" spans="1:7" ht="12.75" customHeight="1" x14ac:dyDescent="0.2">
      <c r="A118" s="397" t="s">
        <v>55</v>
      </c>
      <c r="B118" s="3">
        <v>4841</v>
      </c>
      <c r="C118" s="3">
        <v>3643</v>
      </c>
      <c r="D118" s="3">
        <v>4746</v>
      </c>
      <c r="E118" s="3">
        <v>3569</v>
      </c>
      <c r="F118" s="14">
        <f t="shared" si="2"/>
        <v>0.98037595538111966</v>
      </c>
      <c r="G118" s="398">
        <f t="shared" si="3"/>
        <v>0.97968707109525122</v>
      </c>
    </row>
    <row r="119" spans="1:7" ht="12.75" customHeight="1" x14ac:dyDescent="0.2">
      <c r="A119" s="397" t="s">
        <v>56</v>
      </c>
      <c r="B119" s="3">
        <v>261</v>
      </c>
      <c r="C119" s="3">
        <v>194</v>
      </c>
      <c r="D119" s="3">
        <v>252</v>
      </c>
      <c r="E119" s="3">
        <v>188</v>
      </c>
      <c r="F119" s="14">
        <f t="shared" si="2"/>
        <v>0.96551724137931039</v>
      </c>
      <c r="G119" s="398">
        <f t="shared" si="3"/>
        <v>0.96907216494845361</v>
      </c>
    </row>
    <row r="120" spans="1:7" ht="12.75" customHeight="1" x14ac:dyDescent="0.2">
      <c r="A120" s="66" t="s">
        <v>39</v>
      </c>
      <c r="B120" s="3">
        <v>4689</v>
      </c>
      <c r="C120" s="3">
        <v>3535</v>
      </c>
      <c r="D120" s="3">
        <v>4598</v>
      </c>
      <c r="E120" s="3">
        <v>3465</v>
      </c>
      <c r="F120" s="14">
        <f t="shared" si="2"/>
        <v>0.98059287694604391</v>
      </c>
      <c r="G120" s="398">
        <f t="shared" si="3"/>
        <v>0.98019801980198018</v>
      </c>
    </row>
    <row r="121" spans="1:7" ht="12.75" customHeight="1" x14ac:dyDescent="0.2">
      <c r="A121" s="397" t="s">
        <v>55</v>
      </c>
      <c r="B121" s="3">
        <v>4689</v>
      </c>
      <c r="C121" s="3">
        <v>3535</v>
      </c>
      <c r="D121" s="3">
        <v>4598</v>
      </c>
      <c r="E121" s="3">
        <v>3465</v>
      </c>
      <c r="F121" s="14">
        <f t="shared" si="2"/>
        <v>0.98059287694604391</v>
      </c>
      <c r="G121" s="398">
        <f t="shared" si="3"/>
        <v>0.98019801980198018</v>
      </c>
    </row>
    <row r="122" spans="1:7" ht="12.75" customHeight="1" x14ac:dyDescent="0.2">
      <c r="A122" s="66" t="s">
        <v>40</v>
      </c>
      <c r="B122" s="3">
        <v>413</v>
      </c>
      <c r="C122" s="3">
        <v>302</v>
      </c>
      <c r="D122" s="3">
        <v>400</v>
      </c>
      <c r="E122" s="3">
        <v>292</v>
      </c>
      <c r="F122" s="14">
        <f t="shared" si="2"/>
        <v>0.96852300242130751</v>
      </c>
      <c r="G122" s="398">
        <f t="shared" si="3"/>
        <v>0.9668874172185431</v>
      </c>
    </row>
    <row r="123" spans="1:7" ht="12.75" customHeight="1" x14ac:dyDescent="0.2">
      <c r="A123" s="397" t="s">
        <v>55</v>
      </c>
      <c r="B123" s="3">
        <v>152</v>
      </c>
      <c r="C123" s="3">
        <v>108</v>
      </c>
      <c r="D123" s="3">
        <v>148</v>
      </c>
      <c r="E123" s="3">
        <v>104</v>
      </c>
      <c r="F123" s="14">
        <f t="shared" si="2"/>
        <v>0.97368421052631582</v>
      </c>
      <c r="G123" s="398">
        <f t="shared" si="3"/>
        <v>0.96296296296296291</v>
      </c>
    </row>
    <row r="124" spans="1:7" ht="12.75" customHeight="1" x14ac:dyDescent="0.2">
      <c r="A124" s="397" t="s">
        <v>56</v>
      </c>
      <c r="B124" s="3">
        <v>261</v>
      </c>
      <c r="C124" s="3">
        <v>194</v>
      </c>
      <c r="D124" s="3">
        <v>252</v>
      </c>
      <c r="E124" s="3">
        <v>188</v>
      </c>
      <c r="F124" s="14">
        <f t="shared" si="2"/>
        <v>0.96551724137931039</v>
      </c>
      <c r="G124" s="398">
        <f t="shared" si="3"/>
        <v>0.96907216494845361</v>
      </c>
    </row>
    <row r="125" spans="1:7" s="7" customFormat="1" ht="12.75" customHeight="1" x14ac:dyDescent="0.2">
      <c r="A125" s="44" t="s">
        <v>41</v>
      </c>
      <c r="B125" s="2">
        <v>6342</v>
      </c>
      <c r="C125" s="2">
        <v>4305</v>
      </c>
      <c r="D125" s="2">
        <v>6296</v>
      </c>
      <c r="E125" s="2">
        <v>4275</v>
      </c>
      <c r="F125" s="12">
        <f t="shared" si="2"/>
        <v>0.99274676758120461</v>
      </c>
      <c r="G125" s="399">
        <f t="shared" si="3"/>
        <v>0.99303135888501737</v>
      </c>
    </row>
    <row r="126" spans="1:7" ht="12.75" customHeight="1" x14ac:dyDescent="0.2">
      <c r="A126" s="397" t="s">
        <v>55</v>
      </c>
      <c r="B126" s="3">
        <v>5667</v>
      </c>
      <c r="C126" s="3">
        <v>3869</v>
      </c>
      <c r="D126" s="3">
        <v>5623</v>
      </c>
      <c r="E126" s="3">
        <v>3840</v>
      </c>
      <c r="F126" s="14">
        <f t="shared" si="2"/>
        <v>0.99223575083818594</v>
      </c>
      <c r="G126" s="398">
        <f t="shared" si="3"/>
        <v>0.99250452313259241</v>
      </c>
    </row>
    <row r="127" spans="1:7" ht="12.75" customHeight="1" x14ac:dyDescent="0.2">
      <c r="A127" s="397" t="s">
        <v>56</v>
      </c>
      <c r="B127" s="3">
        <v>675</v>
      </c>
      <c r="C127" s="3">
        <v>436</v>
      </c>
      <c r="D127" s="3">
        <v>673</v>
      </c>
      <c r="E127" s="3">
        <v>435</v>
      </c>
      <c r="F127" s="14">
        <f t="shared" si="2"/>
        <v>0.99703703703703705</v>
      </c>
      <c r="G127" s="398">
        <f t="shared" si="3"/>
        <v>0.99770642201834858</v>
      </c>
    </row>
    <row r="128" spans="1:7" ht="12.75" customHeight="1" x14ac:dyDescent="0.2">
      <c r="A128" s="66" t="s">
        <v>42</v>
      </c>
      <c r="B128" s="3">
        <v>1995</v>
      </c>
      <c r="C128" s="3">
        <v>1412</v>
      </c>
      <c r="D128" s="3">
        <v>1978</v>
      </c>
      <c r="E128" s="3">
        <v>1403</v>
      </c>
      <c r="F128" s="14">
        <f t="shared" si="2"/>
        <v>0.99147869674185463</v>
      </c>
      <c r="G128" s="398">
        <f t="shared" si="3"/>
        <v>0.99362606232294615</v>
      </c>
    </row>
    <row r="129" spans="1:7" ht="12.75" customHeight="1" x14ac:dyDescent="0.2">
      <c r="A129" s="397" t="s">
        <v>55</v>
      </c>
      <c r="B129" s="3">
        <v>1787</v>
      </c>
      <c r="C129" s="3">
        <v>1268</v>
      </c>
      <c r="D129" s="3">
        <v>1771</v>
      </c>
      <c r="E129" s="3">
        <v>1260</v>
      </c>
      <c r="F129" s="14">
        <f t="shared" si="2"/>
        <v>0.99104644655847784</v>
      </c>
      <c r="G129" s="398">
        <f t="shared" si="3"/>
        <v>0.99369085173501581</v>
      </c>
    </row>
    <row r="130" spans="1:7" ht="12.75" customHeight="1" x14ac:dyDescent="0.2">
      <c r="A130" s="397" t="s">
        <v>56</v>
      </c>
      <c r="B130" s="3">
        <v>208</v>
      </c>
      <c r="C130" s="3">
        <v>144</v>
      </c>
      <c r="D130" s="3">
        <v>207</v>
      </c>
      <c r="E130" s="3">
        <v>143</v>
      </c>
      <c r="F130" s="14">
        <f t="shared" si="2"/>
        <v>0.99519230769230771</v>
      </c>
      <c r="G130" s="398">
        <f t="shared" si="3"/>
        <v>0.99305555555555558</v>
      </c>
    </row>
    <row r="131" spans="1:7" ht="12.75" customHeight="1" x14ac:dyDescent="0.2">
      <c r="A131" s="66" t="s">
        <v>43</v>
      </c>
      <c r="B131" s="3">
        <v>1348</v>
      </c>
      <c r="C131" s="3">
        <v>909</v>
      </c>
      <c r="D131" s="3">
        <v>1342</v>
      </c>
      <c r="E131" s="3">
        <v>905</v>
      </c>
      <c r="F131" s="14">
        <f t="shared" si="2"/>
        <v>0.99554896142433236</v>
      </c>
      <c r="G131" s="398">
        <f t="shared" si="3"/>
        <v>0.99559955995599558</v>
      </c>
    </row>
    <row r="132" spans="1:7" ht="12.75" customHeight="1" x14ac:dyDescent="0.2">
      <c r="A132" s="397" t="s">
        <v>55</v>
      </c>
      <c r="B132" s="3">
        <v>1149</v>
      </c>
      <c r="C132" s="3">
        <v>786</v>
      </c>
      <c r="D132" s="3">
        <v>1143</v>
      </c>
      <c r="E132" s="3">
        <v>782</v>
      </c>
      <c r="F132" s="14">
        <f t="shared" si="2"/>
        <v>0.99477806788511747</v>
      </c>
      <c r="G132" s="398">
        <f t="shared" si="3"/>
        <v>0.99491094147582693</v>
      </c>
    </row>
    <row r="133" spans="1:7" ht="12.75" customHeight="1" x14ac:dyDescent="0.2">
      <c r="A133" s="397" t="s">
        <v>56</v>
      </c>
      <c r="B133" s="3">
        <v>199</v>
      </c>
      <c r="C133" s="3">
        <v>123</v>
      </c>
      <c r="D133" s="3">
        <v>199</v>
      </c>
      <c r="E133" s="3">
        <v>123</v>
      </c>
      <c r="F133" s="14">
        <f t="shared" si="2"/>
        <v>1</v>
      </c>
      <c r="G133" s="398">
        <f t="shared" si="3"/>
        <v>1</v>
      </c>
    </row>
    <row r="134" spans="1:7" ht="12.75" customHeight="1" x14ac:dyDescent="0.2">
      <c r="A134" s="66" t="s">
        <v>44</v>
      </c>
      <c r="B134" s="3">
        <v>767</v>
      </c>
      <c r="C134" s="3">
        <v>522</v>
      </c>
      <c r="D134" s="3">
        <v>762</v>
      </c>
      <c r="E134" s="3">
        <v>519</v>
      </c>
      <c r="F134" s="14">
        <f t="shared" si="2"/>
        <v>0.99348109517601046</v>
      </c>
      <c r="G134" s="398">
        <f t="shared" si="3"/>
        <v>0.99425287356321834</v>
      </c>
    </row>
    <row r="135" spans="1:7" ht="12.75" customHeight="1" x14ac:dyDescent="0.2">
      <c r="A135" s="397" t="s">
        <v>55</v>
      </c>
      <c r="B135" s="3">
        <v>678</v>
      </c>
      <c r="C135" s="3">
        <v>458</v>
      </c>
      <c r="D135" s="3">
        <v>673</v>
      </c>
      <c r="E135" s="3">
        <v>455</v>
      </c>
      <c r="F135" s="14">
        <f t="shared" si="2"/>
        <v>0.99262536873156337</v>
      </c>
      <c r="G135" s="398">
        <f t="shared" si="3"/>
        <v>0.99344978165938869</v>
      </c>
    </row>
    <row r="136" spans="1:7" ht="12.75" customHeight="1" x14ac:dyDescent="0.2">
      <c r="A136" s="397" t="s">
        <v>56</v>
      </c>
      <c r="B136" s="3">
        <v>89</v>
      </c>
      <c r="C136" s="3">
        <v>64</v>
      </c>
      <c r="D136" s="3">
        <v>89</v>
      </c>
      <c r="E136" s="3">
        <v>64</v>
      </c>
      <c r="F136" s="14">
        <f t="shared" ref="F136:F157" si="4">D136/B136</f>
        <v>1</v>
      </c>
      <c r="G136" s="398">
        <f t="shared" ref="G136:G157" si="5">E136/C136</f>
        <v>1</v>
      </c>
    </row>
    <row r="137" spans="1:7" ht="12.75" customHeight="1" x14ac:dyDescent="0.2">
      <c r="A137" s="66" t="s">
        <v>45</v>
      </c>
      <c r="B137" s="3">
        <v>1079</v>
      </c>
      <c r="C137" s="3">
        <v>714</v>
      </c>
      <c r="D137" s="3">
        <v>1065</v>
      </c>
      <c r="E137" s="3">
        <v>702</v>
      </c>
      <c r="F137" s="14">
        <f t="shared" si="4"/>
        <v>0.9870250231696015</v>
      </c>
      <c r="G137" s="398">
        <f t="shared" si="5"/>
        <v>0.98319327731092432</v>
      </c>
    </row>
    <row r="138" spans="1:7" ht="12.75" customHeight="1" x14ac:dyDescent="0.2">
      <c r="A138" s="397" t="s">
        <v>55</v>
      </c>
      <c r="B138" s="3">
        <v>968</v>
      </c>
      <c r="C138" s="3">
        <v>651</v>
      </c>
      <c r="D138" s="3">
        <v>955</v>
      </c>
      <c r="E138" s="3">
        <v>639</v>
      </c>
      <c r="F138" s="14">
        <f t="shared" si="4"/>
        <v>0.98657024793388426</v>
      </c>
      <c r="G138" s="398">
        <f t="shared" si="5"/>
        <v>0.98156682027649766</v>
      </c>
    </row>
    <row r="139" spans="1:7" ht="12.75" customHeight="1" x14ac:dyDescent="0.2">
      <c r="A139" s="397" t="s">
        <v>56</v>
      </c>
      <c r="B139" s="3">
        <v>111</v>
      </c>
      <c r="C139" s="3">
        <v>63</v>
      </c>
      <c r="D139" s="3">
        <v>110</v>
      </c>
      <c r="E139" s="3">
        <v>63</v>
      </c>
      <c r="F139" s="14">
        <f t="shared" si="4"/>
        <v>0.99099099099099097</v>
      </c>
      <c r="G139" s="398">
        <f t="shared" si="5"/>
        <v>1</v>
      </c>
    </row>
    <row r="140" spans="1:7" ht="12.75" customHeight="1" x14ac:dyDescent="0.2">
      <c r="A140" s="66" t="s">
        <v>46</v>
      </c>
      <c r="B140" s="3">
        <v>1153</v>
      </c>
      <c r="C140" s="3">
        <v>748</v>
      </c>
      <c r="D140" s="3">
        <v>1149</v>
      </c>
      <c r="E140" s="3">
        <v>746</v>
      </c>
      <c r="F140" s="14">
        <f t="shared" si="4"/>
        <v>0.99653078924544669</v>
      </c>
      <c r="G140" s="398">
        <f t="shared" si="5"/>
        <v>0.99732620320855614</v>
      </c>
    </row>
    <row r="141" spans="1:7" ht="12.75" customHeight="1" x14ac:dyDescent="0.2">
      <c r="A141" s="397" t="s">
        <v>55</v>
      </c>
      <c r="B141" s="3">
        <v>1085</v>
      </c>
      <c r="C141" s="3">
        <v>706</v>
      </c>
      <c r="D141" s="3">
        <v>1081</v>
      </c>
      <c r="E141" s="3">
        <v>704</v>
      </c>
      <c r="F141" s="14">
        <f t="shared" si="4"/>
        <v>0.99631336405529958</v>
      </c>
      <c r="G141" s="398">
        <f t="shared" si="5"/>
        <v>0.99716713881019825</v>
      </c>
    </row>
    <row r="142" spans="1:7" ht="12.75" customHeight="1" x14ac:dyDescent="0.2">
      <c r="A142" s="397" t="s">
        <v>56</v>
      </c>
      <c r="B142" s="3">
        <v>68</v>
      </c>
      <c r="C142" s="3">
        <v>42</v>
      </c>
      <c r="D142" s="3">
        <v>68</v>
      </c>
      <c r="E142" s="3">
        <v>42</v>
      </c>
      <c r="F142" s="14">
        <f t="shared" si="4"/>
        <v>1</v>
      </c>
      <c r="G142" s="398">
        <f t="shared" si="5"/>
        <v>1</v>
      </c>
    </row>
    <row r="143" spans="1:7" s="7" customFormat="1" ht="12.75" customHeight="1" x14ac:dyDescent="0.2">
      <c r="A143" s="44" t="s">
        <v>47</v>
      </c>
      <c r="B143" s="2">
        <v>5175</v>
      </c>
      <c r="C143" s="2">
        <v>3546</v>
      </c>
      <c r="D143" s="2">
        <v>5076</v>
      </c>
      <c r="E143" s="2">
        <v>3486</v>
      </c>
      <c r="F143" s="12">
        <f t="shared" si="4"/>
        <v>0.98086956521739133</v>
      </c>
      <c r="G143" s="399">
        <f t="shared" si="5"/>
        <v>0.98307952622673433</v>
      </c>
    </row>
    <row r="144" spans="1:7" ht="12.75" customHeight="1" x14ac:dyDescent="0.2">
      <c r="A144" s="397" t="s">
        <v>55</v>
      </c>
      <c r="B144" s="3">
        <v>4891</v>
      </c>
      <c r="C144" s="3">
        <v>3377</v>
      </c>
      <c r="D144" s="3">
        <v>4797</v>
      </c>
      <c r="E144" s="3">
        <v>3319</v>
      </c>
      <c r="F144" s="14">
        <f t="shared" si="4"/>
        <v>0.98078102637497444</v>
      </c>
      <c r="G144" s="398">
        <f t="shared" si="5"/>
        <v>0.98282499259697953</v>
      </c>
    </row>
    <row r="145" spans="1:7" ht="12.75" customHeight="1" x14ac:dyDescent="0.2">
      <c r="A145" s="397" t="s">
        <v>56</v>
      </c>
      <c r="B145" s="3">
        <v>284</v>
      </c>
      <c r="C145" s="3">
        <v>169</v>
      </c>
      <c r="D145" s="3">
        <v>279</v>
      </c>
      <c r="E145" s="3">
        <v>167</v>
      </c>
      <c r="F145" s="14">
        <f t="shared" si="4"/>
        <v>0.98239436619718312</v>
      </c>
      <c r="G145" s="398">
        <f t="shared" si="5"/>
        <v>0.98816568047337283</v>
      </c>
    </row>
    <row r="146" spans="1:7" ht="12.75" customHeight="1" x14ac:dyDescent="0.2">
      <c r="A146" s="66" t="s">
        <v>48</v>
      </c>
      <c r="B146" s="3">
        <v>1008</v>
      </c>
      <c r="C146" s="3">
        <v>672</v>
      </c>
      <c r="D146" s="3">
        <v>979</v>
      </c>
      <c r="E146" s="3">
        <v>659</v>
      </c>
      <c r="F146" s="14">
        <f t="shared" si="4"/>
        <v>0.97123015873015872</v>
      </c>
      <c r="G146" s="398">
        <f t="shared" si="5"/>
        <v>0.98065476190476186</v>
      </c>
    </row>
    <row r="147" spans="1:7" ht="12.75" customHeight="1" x14ac:dyDescent="0.2">
      <c r="A147" s="397" t="s">
        <v>55</v>
      </c>
      <c r="B147" s="3">
        <v>951</v>
      </c>
      <c r="C147" s="3">
        <v>639</v>
      </c>
      <c r="D147" s="3">
        <v>923</v>
      </c>
      <c r="E147" s="3">
        <v>626</v>
      </c>
      <c r="F147" s="14">
        <f t="shared" si="4"/>
        <v>0.97055730809674023</v>
      </c>
      <c r="G147" s="398">
        <f t="shared" si="5"/>
        <v>0.97965571205007829</v>
      </c>
    </row>
    <row r="148" spans="1:7" ht="12.75" customHeight="1" x14ac:dyDescent="0.2">
      <c r="A148" s="397" t="s">
        <v>56</v>
      </c>
      <c r="B148" s="3">
        <v>57</v>
      </c>
      <c r="C148" s="3">
        <v>33</v>
      </c>
      <c r="D148" s="3">
        <v>56</v>
      </c>
      <c r="E148" s="3">
        <v>33</v>
      </c>
      <c r="F148" s="14">
        <f t="shared" si="4"/>
        <v>0.98245614035087714</v>
      </c>
      <c r="G148" s="398">
        <f t="shared" si="5"/>
        <v>1</v>
      </c>
    </row>
    <row r="149" spans="1:7" ht="12.75" customHeight="1" x14ac:dyDescent="0.2">
      <c r="A149" s="66" t="s">
        <v>49</v>
      </c>
      <c r="B149" s="3">
        <v>1034</v>
      </c>
      <c r="C149" s="3">
        <v>637</v>
      </c>
      <c r="D149" s="3">
        <v>1021</v>
      </c>
      <c r="E149" s="3">
        <v>625</v>
      </c>
      <c r="F149" s="14">
        <f t="shared" si="4"/>
        <v>0.9874274661508704</v>
      </c>
      <c r="G149" s="398">
        <f t="shared" si="5"/>
        <v>0.98116169544740972</v>
      </c>
    </row>
    <row r="150" spans="1:7" ht="12.75" customHeight="1" x14ac:dyDescent="0.2">
      <c r="A150" s="397" t="s">
        <v>55</v>
      </c>
      <c r="B150" s="3">
        <v>958</v>
      </c>
      <c r="C150" s="3">
        <v>600</v>
      </c>
      <c r="D150" s="3">
        <v>946</v>
      </c>
      <c r="E150" s="3">
        <v>589</v>
      </c>
      <c r="F150" s="14">
        <f t="shared" si="4"/>
        <v>0.98747390396659707</v>
      </c>
      <c r="G150" s="398">
        <f t="shared" si="5"/>
        <v>0.98166666666666669</v>
      </c>
    </row>
    <row r="151" spans="1:7" ht="12.75" customHeight="1" x14ac:dyDescent="0.2">
      <c r="A151" s="397" t="s">
        <v>56</v>
      </c>
      <c r="B151" s="3">
        <v>76</v>
      </c>
      <c r="C151" s="3">
        <v>37</v>
      </c>
      <c r="D151" s="3">
        <v>75</v>
      </c>
      <c r="E151" s="3">
        <v>36</v>
      </c>
      <c r="F151" s="14">
        <f t="shared" si="4"/>
        <v>0.98684210526315785</v>
      </c>
      <c r="G151" s="398">
        <f t="shared" si="5"/>
        <v>0.97297297297297303</v>
      </c>
    </row>
    <row r="152" spans="1:7" ht="12.75" customHeight="1" x14ac:dyDescent="0.2">
      <c r="A152" s="66" t="s">
        <v>50</v>
      </c>
      <c r="B152" s="3">
        <v>1234</v>
      </c>
      <c r="C152" s="3">
        <v>861</v>
      </c>
      <c r="D152" s="3">
        <v>1218</v>
      </c>
      <c r="E152" s="3">
        <v>853</v>
      </c>
      <c r="F152" s="14">
        <f t="shared" si="4"/>
        <v>0.98703403565640191</v>
      </c>
      <c r="G152" s="398">
        <f t="shared" si="5"/>
        <v>0.99070847851335653</v>
      </c>
    </row>
    <row r="153" spans="1:7" ht="12.75" customHeight="1" x14ac:dyDescent="0.2">
      <c r="A153" s="397" t="s">
        <v>55</v>
      </c>
      <c r="B153" s="3">
        <v>1186</v>
      </c>
      <c r="C153" s="3">
        <v>823</v>
      </c>
      <c r="D153" s="3">
        <v>1171</v>
      </c>
      <c r="E153" s="3">
        <v>815</v>
      </c>
      <c r="F153" s="14">
        <f t="shared" si="4"/>
        <v>0.98735244519392917</v>
      </c>
      <c r="G153" s="398">
        <f t="shared" si="5"/>
        <v>0.99027946537059541</v>
      </c>
    </row>
    <row r="154" spans="1:7" ht="12.75" customHeight="1" x14ac:dyDescent="0.2">
      <c r="A154" s="397" t="s">
        <v>56</v>
      </c>
      <c r="B154" s="3">
        <v>48</v>
      </c>
      <c r="C154" s="3">
        <v>38</v>
      </c>
      <c r="D154" s="3">
        <v>47</v>
      </c>
      <c r="E154" s="3">
        <v>38</v>
      </c>
      <c r="F154" s="14">
        <f t="shared" si="4"/>
        <v>0.97916666666666663</v>
      </c>
      <c r="G154" s="398">
        <f t="shared" si="5"/>
        <v>1</v>
      </c>
    </row>
    <row r="155" spans="1:7" ht="12.75" customHeight="1" x14ac:dyDescent="0.2">
      <c r="A155" s="66" t="s">
        <v>51</v>
      </c>
      <c r="B155" s="3">
        <v>1899</v>
      </c>
      <c r="C155" s="3">
        <v>1376</v>
      </c>
      <c r="D155" s="3">
        <v>1858</v>
      </c>
      <c r="E155" s="3">
        <v>1349</v>
      </c>
      <c r="F155" s="14">
        <f t="shared" si="4"/>
        <v>0.97840968931016326</v>
      </c>
      <c r="G155" s="398">
        <f t="shared" si="5"/>
        <v>0.98037790697674421</v>
      </c>
    </row>
    <row r="156" spans="1:7" ht="12.75" customHeight="1" x14ac:dyDescent="0.2">
      <c r="A156" s="397" t="s">
        <v>55</v>
      </c>
      <c r="B156" s="3">
        <v>1796</v>
      </c>
      <c r="C156" s="3">
        <v>1315</v>
      </c>
      <c r="D156" s="3">
        <v>1757</v>
      </c>
      <c r="E156" s="3">
        <v>1289</v>
      </c>
      <c r="F156" s="14">
        <f t="shared" si="4"/>
        <v>0.97828507795100228</v>
      </c>
      <c r="G156" s="398">
        <f t="shared" si="5"/>
        <v>0.98022813688212929</v>
      </c>
    </row>
    <row r="157" spans="1:7" ht="12.75" customHeight="1" thickBot="1" x14ac:dyDescent="0.25">
      <c r="A157" s="401" t="s">
        <v>56</v>
      </c>
      <c r="B157" s="402">
        <v>103</v>
      </c>
      <c r="C157" s="402">
        <v>61</v>
      </c>
      <c r="D157" s="402">
        <v>101</v>
      </c>
      <c r="E157" s="402">
        <v>60</v>
      </c>
      <c r="F157" s="403">
        <f t="shared" si="4"/>
        <v>0.98058252427184467</v>
      </c>
      <c r="G157" s="404">
        <f t="shared" si="5"/>
        <v>0.98360655737704916</v>
      </c>
    </row>
    <row r="158" spans="1:7" ht="12.75" customHeight="1" x14ac:dyDescent="0.2">
      <c r="A158" s="6"/>
      <c r="B158" s="5"/>
      <c r="C158" s="5"/>
      <c r="D158" s="5"/>
      <c r="E158" s="5"/>
    </row>
    <row r="159" spans="1:7" ht="12.75" customHeight="1" x14ac:dyDescent="0.2">
      <c r="A159" s="17"/>
      <c r="B159" s="5"/>
      <c r="C159" s="5"/>
      <c r="D159" s="5"/>
      <c r="E159" s="5"/>
    </row>
    <row r="160" spans="1:7" ht="12.75" customHeight="1" x14ac:dyDescent="0.2">
      <c r="A160" s="1"/>
    </row>
    <row r="161" spans="1:1" ht="12.75" customHeight="1" x14ac:dyDescent="0.2">
      <c r="A161" s="1"/>
    </row>
    <row r="162" spans="1:1" ht="12.75" customHeight="1" x14ac:dyDescent="0.2">
      <c r="A162" s="1"/>
    </row>
    <row r="163" spans="1:1" ht="12.75" customHeight="1" x14ac:dyDescent="0.2">
      <c r="A163" s="1"/>
    </row>
    <row r="164" spans="1:1" ht="12.75" customHeight="1" x14ac:dyDescent="0.2">
      <c r="A164" s="1"/>
    </row>
    <row r="165" spans="1:1" ht="12.75" customHeight="1" x14ac:dyDescent="0.2">
      <c r="A165" s="1"/>
    </row>
    <row r="166" spans="1:1" ht="12.75" customHeight="1" x14ac:dyDescent="0.2">
      <c r="A166" s="1"/>
    </row>
    <row r="167" spans="1:1" ht="12.75" customHeight="1" x14ac:dyDescent="0.2">
      <c r="A167" s="1"/>
    </row>
    <row r="168" spans="1:1" ht="12.75" customHeight="1" x14ac:dyDescent="0.2">
      <c r="A168" s="1"/>
    </row>
    <row r="169" spans="1:1" ht="12.75" customHeight="1" x14ac:dyDescent="0.2">
      <c r="A169" s="1"/>
    </row>
    <row r="170" spans="1:1" ht="12.75" customHeight="1" x14ac:dyDescent="0.2">
      <c r="A170" s="1"/>
    </row>
    <row r="171" spans="1:1" ht="12.75" customHeight="1" x14ac:dyDescent="0.2">
      <c r="A171" s="1"/>
    </row>
    <row r="172" spans="1:1" ht="12.75" customHeight="1" x14ac:dyDescent="0.2">
      <c r="A172" s="1"/>
    </row>
    <row r="173" spans="1:1" ht="12.75" customHeight="1" x14ac:dyDescent="0.2">
      <c r="A173" s="1"/>
    </row>
    <row r="174" spans="1:1" ht="12.75" customHeight="1" x14ac:dyDescent="0.2">
      <c r="A174" s="1"/>
    </row>
    <row r="175" spans="1:1" ht="12.75" customHeight="1" x14ac:dyDescent="0.2">
      <c r="A175" s="1"/>
    </row>
    <row r="176" spans="1:1" ht="12.75" customHeight="1" x14ac:dyDescent="0.2">
      <c r="A176" s="1"/>
    </row>
    <row r="177" spans="1:1" ht="12.75" customHeight="1" x14ac:dyDescent="0.2">
      <c r="A177" s="1"/>
    </row>
    <row r="178" spans="1:1" ht="12.75" customHeight="1" x14ac:dyDescent="0.2">
      <c r="A178" s="1"/>
    </row>
    <row r="179" spans="1:1" ht="12.75" customHeight="1" x14ac:dyDescent="0.2">
      <c r="A179" s="1"/>
    </row>
    <row r="180" spans="1:1" ht="12.75" customHeight="1" x14ac:dyDescent="0.2">
      <c r="A180" s="1"/>
    </row>
    <row r="181" spans="1:1" ht="12.75" customHeight="1" x14ac:dyDescent="0.2">
      <c r="A181" s="1"/>
    </row>
    <row r="182" spans="1:1" ht="12.75" customHeight="1" x14ac:dyDescent="0.2">
      <c r="A182" s="1"/>
    </row>
    <row r="183" spans="1:1" ht="12.75" customHeight="1" x14ac:dyDescent="0.2">
      <c r="A183" s="1"/>
    </row>
    <row r="184" spans="1:1" ht="12.75" customHeight="1" x14ac:dyDescent="0.2">
      <c r="A184" s="1"/>
    </row>
    <row r="185" spans="1:1" ht="12.75" customHeight="1" x14ac:dyDescent="0.2">
      <c r="A185" s="1"/>
    </row>
    <row r="186" spans="1:1" ht="12.75" customHeight="1" x14ac:dyDescent="0.2">
      <c r="A186" s="1"/>
    </row>
    <row r="187" spans="1:1" ht="12.75" customHeight="1" x14ac:dyDescent="0.2">
      <c r="A187" s="1"/>
    </row>
    <row r="188" spans="1:1" ht="12.75" customHeight="1" x14ac:dyDescent="0.2">
      <c r="A188" s="1"/>
    </row>
    <row r="189" spans="1:1" ht="12.75" customHeight="1" x14ac:dyDescent="0.2">
      <c r="A189" s="1"/>
    </row>
    <row r="190" spans="1:1" ht="12.75" customHeight="1" x14ac:dyDescent="0.2">
      <c r="A190" s="1"/>
    </row>
    <row r="191" spans="1:1" ht="12.75" customHeight="1" x14ac:dyDescent="0.2">
      <c r="A191" s="1"/>
    </row>
    <row r="192" spans="1:1" ht="12.75" customHeight="1" x14ac:dyDescent="0.2">
      <c r="A192" s="1"/>
    </row>
    <row r="193" spans="1:1" ht="12.75" customHeight="1" x14ac:dyDescent="0.2">
      <c r="A193" s="1"/>
    </row>
    <row r="194" spans="1:1" ht="12.75" customHeight="1" x14ac:dyDescent="0.2">
      <c r="A194" s="1"/>
    </row>
    <row r="195" spans="1:1" ht="12.75" customHeight="1" x14ac:dyDescent="0.2">
      <c r="A195" s="1"/>
    </row>
    <row r="196" spans="1:1" ht="12.75" customHeight="1" x14ac:dyDescent="0.2">
      <c r="A196" s="1"/>
    </row>
    <row r="197" spans="1:1" ht="12.75" customHeight="1" x14ac:dyDescent="0.2">
      <c r="A197" s="1"/>
    </row>
    <row r="198" spans="1:1" ht="12.75" customHeight="1" x14ac:dyDescent="0.2">
      <c r="A198" s="1"/>
    </row>
  </sheetData>
  <mergeCells count="7">
    <mergeCell ref="A2:G2"/>
    <mergeCell ref="F4:G5"/>
    <mergeCell ref="A4:A6"/>
    <mergeCell ref="B4:E4"/>
    <mergeCell ref="B5:B6"/>
    <mergeCell ref="C5:C6"/>
    <mergeCell ref="D5:E5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57"/>
  <sheetViews>
    <sheetView topLeftCell="A91" zoomScale="90" zoomScaleNormal="90" workbookViewId="0">
      <selection activeCell="J6" sqref="J6"/>
    </sheetView>
  </sheetViews>
  <sheetFormatPr defaultRowHeight="16.5" x14ac:dyDescent="0.3"/>
  <cols>
    <col min="1" max="1" width="30.85546875" style="19" customWidth="1"/>
    <col min="2" max="2" width="6.7109375" style="19" bestFit="1" customWidth="1"/>
    <col min="3" max="3" width="9.140625" style="19"/>
    <col min="4" max="4" width="6.7109375" style="19" bestFit="1" customWidth="1"/>
    <col min="5" max="5" width="9.140625" style="19"/>
    <col min="6" max="6" width="8.140625" style="19" bestFit="1" customWidth="1"/>
    <col min="7" max="16384" width="9.140625" style="19"/>
  </cols>
  <sheetData>
    <row r="2" spans="1:7" ht="44.25" customHeight="1" x14ac:dyDescent="0.3">
      <c r="A2" s="474" t="s">
        <v>65</v>
      </c>
      <c r="B2" s="474"/>
      <c r="C2" s="474"/>
      <c r="D2" s="474"/>
      <c r="E2" s="474"/>
      <c r="F2" s="489"/>
      <c r="G2" s="489"/>
    </row>
    <row r="3" spans="1:7" ht="17.25" thickBot="1" x14ac:dyDescent="0.35">
      <c r="A3" s="35" t="s">
        <v>63</v>
      </c>
    </row>
    <row r="4" spans="1:7" s="8" customFormat="1" ht="12.75" x14ac:dyDescent="0.25">
      <c r="A4" s="481" t="s">
        <v>62</v>
      </c>
      <c r="B4" s="484" t="s">
        <v>57</v>
      </c>
      <c r="C4" s="484"/>
      <c r="D4" s="484"/>
      <c r="E4" s="484"/>
      <c r="F4" s="477" t="s">
        <v>58</v>
      </c>
      <c r="G4" s="478"/>
    </row>
    <row r="5" spans="1:7" s="8" customFormat="1" ht="31.5" customHeight="1" x14ac:dyDescent="0.25">
      <c r="A5" s="482"/>
      <c r="B5" s="485" t="s">
        <v>0</v>
      </c>
      <c r="C5" s="487" t="s">
        <v>1</v>
      </c>
      <c r="D5" s="487" t="s">
        <v>52</v>
      </c>
      <c r="E5" s="485"/>
      <c r="F5" s="479"/>
      <c r="G5" s="480"/>
    </row>
    <row r="6" spans="1:7" s="8" customFormat="1" ht="26.25" thickBot="1" x14ac:dyDescent="0.3">
      <c r="A6" s="483"/>
      <c r="B6" s="486"/>
      <c r="C6" s="488"/>
      <c r="D6" s="9" t="s">
        <v>0</v>
      </c>
      <c r="E6" s="10" t="s">
        <v>1</v>
      </c>
      <c r="F6" s="9" t="s">
        <v>0</v>
      </c>
      <c r="G6" s="11" t="s">
        <v>53</v>
      </c>
    </row>
    <row r="7" spans="1:7" s="21" customFormat="1" x14ac:dyDescent="0.3">
      <c r="A7" s="55" t="s">
        <v>59</v>
      </c>
      <c r="B7" s="20">
        <v>54970</v>
      </c>
      <c r="C7" s="52">
        <v>38482</v>
      </c>
      <c r="D7" s="52">
        <v>54072</v>
      </c>
      <c r="E7" s="52">
        <v>37843</v>
      </c>
      <c r="F7" s="53">
        <f>D7/B7</f>
        <v>0.98366381662725122</v>
      </c>
      <c r="G7" s="54">
        <f>E7/C7</f>
        <v>0.98339483394833949</v>
      </c>
    </row>
    <row r="8" spans="1:7" x14ac:dyDescent="0.3">
      <c r="A8" s="22" t="s">
        <v>55</v>
      </c>
      <c r="B8" s="23">
        <v>50583</v>
      </c>
      <c r="C8" s="23">
        <v>35624</v>
      </c>
      <c r="D8" s="23">
        <v>49796</v>
      </c>
      <c r="E8" s="23">
        <v>35061</v>
      </c>
      <c r="F8" s="24">
        <f t="shared" ref="F8:F65" si="0">D8/B8</f>
        <v>0.98444141312298594</v>
      </c>
      <c r="G8" s="25">
        <f t="shared" ref="G8:G65" si="1">E8/C8</f>
        <v>0.98419604760835389</v>
      </c>
    </row>
    <row r="9" spans="1:7" x14ac:dyDescent="0.3">
      <c r="A9" s="22" t="s">
        <v>56</v>
      </c>
      <c r="B9" s="23">
        <v>4387</v>
      </c>
      <c r="C9" s="23">
        <v>2858</v>
      </c>
      <c r="D9" s="23">
        <v>4276</v>
      </c>
      <c r="E9" s="23">
        <v>2782</v>
      </c>
      <c r="F9" s="24">
        <f t="shared" si="0"/>
        <v>0.97469797127877822</v>
      </c>
      <c r="G9" s="25">
        <f t="shared" si="1"/>
        <v>0.97340797760671793</v>
      </c>
    </row>
    <row r="10" spans="1:7" s="21" customFormat="1" x14ac:dyDescent="0.3">
      <c r="A10" s="26" t="s">
        <v>2</v>
      </c>
      <c r="B10" s="27">
        <v>8175</v>
      </c>
      <c r="C10" s="27">
        <v>5584</v>
      </c>
      <c r="D10" s="27">
        <v>8111</v>
      </c>
      <c r="E10" s="27">
        <v>5545</v>
      </c>
      <c r="F10" s="28">
        <f t="shared" si="0"/>
        <v>0.99217125382262994</v>
      </c>
      <c r="G10" s="29">
        <f t="shared" si="1"/>
        <v>0.99301575931232089</v>
      </c>
    </row>
    <row r="11" spans="1:7" x14ac:dyDescent="0.3">
      <c r="A11" s="22" t="s">
        <v>55</v>
      </c>
      <c r="B11" s="23">
        <v>7514</v>
      </c>
      <c r="C11" s="23">
        <v>5168</v>
      </c>
      <c r="D11" s="23">
        <v>7454</v>
      </c>
      <c r="E11" s="23">
        <v>5131</v>
      </c>
      <c r="F11" s="24">
        <f t="shared" si="0"/>
        <v>0.99201490550971516</v>
      </c>
      <c r="G11" s="25">
        <f t="shared" si="1"/>
        <v>0.99284055727554177</v>
      </c>
    </row>
    <row r="12" spans="1:7" x14ac:dyDescent="0.3">
      <c r="A12" s="22" t="s">
        <v>56</v>
      </c>
      <c r="B12" s="23">
        <v>661</v>
      </c>
      <c r="C12" s="23">
        <v>416</v>
      </c>
      <c r="D12" s="23">
        <v>657</v>
      </c>
      <c r="E12" s="23">
        <v>414</v>
      </c>
      <c r="F12" s="24">
        <f t="shared" si="0"/>
        <v>0.99394856278366117</v>
      </c>
      <c r="G12" s="25">
        <f t="shared" si="1"/>
        <v>0.99519230769230771</v>
      </c>
    </row>
    <row r="13" spans="1:7" x14ac:dyDescent="0.3">
      <c r="A13" s="30" t="s">
        <v>3</v>
      </c>
      <c r="B13" s="23">
        <v>2431</v>
      </c>
      <c r="C13" s="23">
        <v>1715</v>
      </c>
      <c r="D13" s="23">
        <v>2426</v>
      </c>
      <c r="E13" s="23">
        <v>1712</v>
      </c>
      <c r="F13" s="24">
        <f t="shared" si="0"/>
        <v>0.9979432332373509</v>
      </c>
      <c r="G13" s="25">
        <f t="shared" si="1"/>
        <v>0.99825072886297372</v>
      </c>
    </row>
    <row r="14" spans="1:7" x14ac:dyDescent="0.3">
      <c r="A14" s="22" t="s">
        <v>55</v>
      </c>
      <c r="B14" s="23">
        <v>2112</v>
      </c>
      <c r="C14" s="23">
        <v>1495</v>
      </c>
      <c r="D14" s="23">
        <v>2107</v>
      </c>
      <c r="E14" s="23">
        <v>1492</v>
      </c>
      <c r="F14" s="24">
        <f t="shared" si="0"/>
        <v>0.9976325757575758</v>
      </c>
      <c r="G14" s="25">
        <f t="shared" si="1"/>
        <v>0.99799331103678934</v>
      </c>
    </row>
    <row r="15" spans="1:7" x14ac:dyDescent="0.3">
      <c r="A15" s="22" t="s">
        <v>56</v>
      </c>
      <c r="B15" s="23">
        <v>319</v>
      </c>
      <c r="C15" s="23">
        <v>220</v>
      </c>
      <c r="D15" s="23">
        <v>319</v>
      </c>
      <c r="E15" s="23">
        <v>220</v>
      </c>
      <c r="F15" s="24">
        <f t="shared" si="0"/>
        <v>1</v>
      </c>
      <c r="G15" s="25">
        <f t="shared" si="1"/>
        <v>1</v>
      </c>
    </row>
    <row r="16" spans="1:7" x14ac:dyDescent="0.3">
      <c r="A16" s="30" t="s">
        <v>4</v>
      </c>
      <c r="B16" s="23">
        <v>835</v>
      </c>
      <c r="C16" s="23">
        <v>494</v>
      </c>
      <c r="D16" s="23">
        <v>832</v>
      </c>
      <c r="E16" s="23">
        <v>491</v>
      </c>
      <c r="F16" s="24">
        <f t="shared" si="0"/>
        <v>0.99640718562874253</v>
      </c>
      <c r="G16" s="25">
        <f t="shared" si="1"/>
        <v>0.99392712550607287</v>
      </c>
    </row>
    <row r="17" spans="1:7" x14ac:dyDescent="0.3">
      <c r="A17" s="22" t="s">
        <v>55</v>
      </c>
      <c r="B17" s="23">
        <v>686</v>
      </c>
      <c r="C17" s="23">
        <v>419</v>
      </c>
      <c r="D17" s="23">
        <v>684</v>
      </c>
      <c r="E17" s="23">
        <v>417</v>
      </c>
      <c r="F17" s="24">
        <f t="shared" si="0"/>
        <v>0.99708454810495628</v>
      </c>
      <c r="G17" s="25">
        <f t="shared" si="1"/>
        <v>0.99522673031026254</v>
      </c>
    </row>
    <row r="18" spans="1:7" x14ac:dyDescent="0.3">
      <c r="A18" s="22" t="s">
        <v>56</v>
      </c>
      <c r="B18" s="23">
        <v>149</v>
      </c>
      <c r="C18" s="23">
        <v>75</v>
      </c>
      <c r="D18" s="23">
        <v>148</v>
      </c>
      <c r="E18" s="23">
        <v>74</v>
      </c>
      <c r="F18" s="24">
        <f t="shared" si="0"/>
        <v>0.99328859060402686</v>
      </c>
      <c r="G18" s="25">
        <f t="shared" si="1"/>
        <v>0.98666666666666669</v>
      </c>
    </row>
    <row r="19" spans="1:7" x14ac:dyDescent="0.3">
      <c r="A19" s="30" t="s">
        <v>5</v>
      </c>
      <c r="B19" s="23">
        <v>1836</v>
      </c>
      <c r="C19" s="23">
        <v>1350</v>
      </c>
      <c r="D19" s="23">
        <v>1810</v>
      </c>
      <c r="E19" s="23">
        <v>1332</v>
      </c>
      <c r="F19" s="24">
        <f t="shared" si="0"/>
        <v>0.98583877995642699</v>
      </c>
      <c r="G19" s="25">
        <f t="shared" si="1"/>
        <v>0.98666666666666669</v>
      </c>
    </row>
    <row r="20" spans="1:7" x14ac:dyDescent="0.3">
      <c r="A20" s="22" t="s">
        <v>55</v>
      </c>
      <c r="B20" s="23">
        <v>1823</v>
      </c>
      <c r="C20" s="23">
        <v>1340</v>
      </c>
      <c r="D20" s="23">
        <v>1797</v>
      </c>
      <c r="E20" s="23">
        <v>1322</v>
      </c>
      <c r="F20" s="24">
        <f t="shared" si="0"/>
        <v>0.98573779484366431</v>
      </c>
      <c r="G20" s="25">
        <f t="shared" si="1"/>
        <v>0.98656716417910451</v>
      </c>
    </row>
    <row r="21" spans="1:7" x14ac:dyDescent="0.3">
      <c r="A21" s="22" t="s">
        <v>56</v>
      </c>
      <c r="B21" s="23">
        <v>13</v>
      </c>
      <c r="C21" s="23">
        <v>10</v>
      </c>
      <c r="D21" s="23">
        <v>13</v>
      </c>
      <c r="E21" s="23">
        <v>10</v>
      </c>
      <c r="F21" s="24">
        <f t="shared" si="0"/>
        <v>1</v>
      </c>
      <c r="G21" s="25">
        <f t="shared" si="1"/>
        <v>1</v>
      </c>
    </row>
    <row r="22" spans="1:7" x14ac:dyDescent="0.3">
      <c r="A22" s="30" t="s">
        <v>6</v>
      </c>
      <c r="B22" s="23">
        <v>1425</v>
      </c>
      <c r="C22" s="23">
        <v>976</v>
      </c>
      <c r="D22" s="23">
        <v>1405</v>
      </c>
      <c r="E22" s="23">
        <v>966</v>
      </c>
      <c r="F22" s="24">
        <f t="shared" si="0"/>
        <v>0.98596491228070171</v>
      </c>
      <c r="G22" s="25">
        <f t="shared" si="1"/>
        <v>0.98975409836065575</v>
      </c>
    </row>
    <row r="23" spans="1:7" x14ac:dyDescent="0.3">
      <c r="A23" s="22" t="s">
        <v>55</v>
      </c>
      <c r="B23" s="23">
        <v>1380</v>
      </c>
      <c r="C23" s="23">
        <v>939</v>
      </c>
      <c r="D23" s="23">
        <v>1360</v>
      </c>
      <c r="E23" s="23">
        <v>929</v>
      </c>
      <c r="F23" s="24">
        <f t="shared" si="0"/>
        <v>0.98550724637681164</v>
      </c>
      <c r="G23" s="25">
        <f t="shared" si="1"/>
        <v>0.98935037273695425</v>
      </c>
    </row>
    <row r="24" spans="1:7" x14ac:dyDescent="0.3">
      <c r="A24" s="22" t="s">
        <v>56</v>
      </c>
      <c r="B24" s="23">
        <v>45</v>
      </c>
      <c r="C24" s="23">
        <v>37</v>
      </c>
      <c r="D24" s="23">
        <v>45</v>
      </c>
      <c r="E24" s="23">
        <v>37</v>
      </c>
      <c r="F24" s="24">
        <f t="shared" si="0"/>
        <v>1</v>
      </c>
      <c r="G24" s="25">
        <f t="shared" si="1"/>
        <v>1</v>
      </c>
    </row>
    <row r="25" spans="1:7" x14ac:dyDescent="0.3">
      <c r="A25" s="30" t="s">
        <v>7</v>
      </c>
      <c r="B25" s="23">
        <v>1038</v>
      </c>
      <c r="C25" s="23">
        <v>667</v>
      </c>
      <c r="D25" s="23">
        <v>1033</v>
      </c>
      <c r="E25" s="23">
        <v>664</v>
      </c>
      <c r="F25" s="24">
        <f t="shared" si="0"/>
        <v>0.99518304431599225</v>
      </c>
      <c r="G25" s="25">
        <f t="shared" si="1"/>
        <v>0.99550224887556227</v>
      </c>
    </row>
    <row r="26" spans="1:7" x14ac:dyDescent="0.3">
      <c r="A26" s="22" t="s">
        <v>55</v>
      </c>
      <c r="B26" s="23">
        <v>1002</v>
      </c>
      <c r="C26" s="23">
        <v>646</v>
      </c>
      <c r="D26" s="23">
        <v>997</v>
      </c>
      <c r="E26" s="23">
        <v>643</v>
      </c>
      <c r="F26" s="24">
        <f t="shared" si="0"/>
        <v>0.99500998003992014</v>
      </c>
      <c r="G26" s="25">
        <f t="shared" si="1"/>
        <v>0.99535603715170273</v>
      </c>
    </row>
    <row r="27" spans="1:7" x14ac:dyDescent="0.3">
      <c r="A27" s="22" t="s">
        <v>56</v>
      </c>
      <c r="B27" s="23">
        <v>36</v>
      </c>
      <c r="C27" s="23">
        <v>21</v>
      </c>
      <c r="D27" s="23">
        <v>36</v>
      </c>
      <c r="E27" s="23">
        <v>21</v>
      </c>
      <c r="F27" s="24">
        <f t="shared" si="0"/>
        <v>1</v>
      </c>
      <c r="G27" s="25">
        <f t="shared" si="1"/>
        <v>1</v>
      </c>
    </row>
    <row r="28" spans="1:7" x14ac:dyDescent="0.3">
      <c r="A28" s="30" t="s">
        <v>8</v>
      </c>
      <c r="B28" s="23">
        <v>610</v>
      </c>
      <c r="C28" s="23">
        <v>382</v>
      </c>
      <c r="D28" s="23">
        <v>605</v>
      </c>
      <c r="E28" s="23">
        <v>380</v>
      </c>
      <c r="F28" s="24">
        <f t="shared" si="0"/>
        <v>0.99180327868852458</v>
      </c>
      <c r="G28" s="25">
        <f t="shared" si="1"/>
        <v>0.99476439790575921</v>
      </c>
    </row>
    <row r="29" spans="1:7" x14ac:dyDescent="0.3">
      <c r="A29" s="22" t="s">
        <v>55</v>
      </c>
      <c r="B29" s="23">
        <v>511</v>
      </c>
      <c r="C29" s="23">
        <v>329</v>
      </c>
      <c r="D29" s="23">
        <v>509</v>
      </c>
      <c r="E29" s="23">
        <v>328</v>
      </c>
      <c r="F29" s="24">
        <f t="shared" si="0"/>
        <v>0.99608610567514677</v>
      </c>
      <c r="G29" s="25">
        <f t="shared" si="1"/>
        <v>0.99696048632218848</v>
      </c>
    </row>
    <row r="30" spans="1:7" x14ac:dyDescent="0.3">
      <c r="A30" s="22" t="s">
        <v>56</v>
      </c>
      <c r="B30" s="23">
        <v>99</v>
      </c>
      <c r="C30" s="23">
        <v>53</v>
      </c>
      <c r="D30" s="23">
        <v>96</v>
      </c>
      <c r="E30" s="23">
        <v>52</v>
      </c>
      <c r="F30" s="24">
        <f t="shared" si="0"/>
        <v>0.96969696969696972</v>
      </c>
      <c r="G30" s="25">
        <f t="shared" si="1"/>
        <v>0.98113207547169812</v>
      </c>
    </row>
    <row r="31" spans="1:7" s="21" customFormat="1" x14ac:dyDescent="0.3">
      <c r="A31" s="26" t="s">
        <v>9</v>
      </c>
      <c r="B31" s="27">
        <v>6531</v>
      </c>
      <c r="C31" s="27">
        <v>4423</v>
      </c>
      <c r="D31" s="27">
        <v>6450</v>
      </c>
      <c r="E31" s="27">
        <v>4376</v>
      </c>
      <c r="F31" s="28">
        <f t="shared" si="0"/>
        <v>0.98759761139182356</v>
      </c>
      <c r="G31" s="29">
        <f t="shared" si="1"/>
        <v>0.98937372823875203</v>
      </c>
    </row>
    <row r="32" spans="1:7" x14ac:dyDescent="0.3">
      <c r="A32" s="22" t="s">
        <v>55</v>
      </c>
      <c r="B32" s="23">
        <v>6209</v>
      </c>
      <c r="C32" s="23">
        <v>4232</v>
      </c>
      <c r="D32" s="23">
        <v>6135</v>
      </c>
      <c r="E32" s="23">
        <v>4190</v>
      </c>
      <c r="F32" s="24">
        <f t="shared" si="0"/>
        <v>0.98808181671766793</v>
      </c>
      <c r="G32" s="25">
        <f t="shared" si="1"/>
        <v>0.99007561436672964</v>
      </c>
    </row>
    <row r="33" spans="1:7" x14ac:dyDescent="0.3">
      <c r="A33" s="22" t="s">
        <v>56</v>
      </c>
      <c r="B33" s="23">
        <v>322</v>
      </c>
      <c r="C33" s="23">
        <v>191</v>
      </c>
      <c r="D33" s="23">
        <v>315</v>
      </c>
      <c r="E33" s="23">
        <v>186</v>
      </c>
      <c r="F33" s="24">
        <f t="shared" si="0"/>
        <v>0.97826086956521741</v>
      </c>
      <c r="G33" s="25">
        <f t="shared" si="1"/>
        <v>0.97382198952879584</v>
      </c>
    </row>
    <row r="34" spans="1:7" x14ac:dyDescent="0.3">
      <c r="A34" s="30" t="s">
        <v>10</v>
      </c>
      <c r="B34" s="23">
        <v>1066</v>
      </c>
      <c r="C34" s="23">
        <v>691</v>
      </c>
      <c r="D34" s="23">
        <v>1050</v>
      </c>
      <c r="E34" s="23">
        <v>679</v>
      </c>
      <c r="F34" s="24">
        <f t="shared" si="0"/>
        <v>0.98499061913696062</v>
      </c>
      <c r="G34" s="25">
        <f t="shared" si="1"/>
        <v>0.98263386396526775</v>
      </c>
    </row>
    <row r="35" spans="1:7" x14ac:dyDescent="0.3">
      <c r="A35" s="22" t="s">
        <v>55</v>
      </c>
      <c r="B35" s="23">
        <v>1021</v>
      </c>
      <c r="C35" s="23">
        <v>660</v>
      </c>
      <c r="D35" s="23">
        <v>1005</v>
      </c>
      <c r="E35" s="23">
        <v>648</v>
      </c>
      <c r="F35" s="24">
        <f t="shared" si="0"/>
        <v>0.98432908912830563</v>
      </c>
      <c r="G35" s="25">
        <f t="shared" si="1"/>
        <v>0.98181818181818181</v>
      </c>
    </row>
    <row r="36" spans="1:7" x14ac:dyDescent="0.3">
      <c r="A36" s="22" t="s">
        <v>56</v>
      </c>
      <c r="B36" s="23">
        <v>45</v>
      </c>
      <c r="C36" s="23">
        <v>31</v>
      </c>
      <c r="D36" s="23">
        <v>45</v>
      </c>
      <c r="E36" s="23">
        <v>31</v>
      </c>
      <c r="F36" s="24">
        <f t="shared" si="0"/>
        <v>1</v>
      </c>
      <c r="G36" s="25">
        <f t="shared" si="1"/>
        <v>1</v>
      </c>
    </row>
    <row r="37" spans="1:7" x14ac:dyDescent="0.3">
      <c r="A37" s="30" t="s">
        <v>11</v>
      </c>
      <c r="B37" s="23">
        <v>1359</v>
      </c>
      <c r="C37" s="23">
        <v>1020</v>
      </c>
      <c r="D37" s="23">
        <v>1346</v>
      </c>
      <c r="E37" s="23">
        <v>1010</v>
      </c>
      <c r="F37" s="24">
        <f t="shared" si="0"/>
        <v>0.99043414275202357</v>
      </c>
      <c r="G37" s="25">
        <f t="shared" si="1"/>
        <v>0.99019607843137258</v>
      </c>
    </row>
    <row r="38" spans="1:7" x14ac:dyDescent="0.3">
      <c r="A38" s="22" t="s">
        <v>55</v>
      </c>
      <c r="B38" s="23">
        <v>1305</v>
      </c>
      <c r="C38" s="23">
        <v>979</v>
      </c>
      <c r="D38" s="23">
        <v>1294</v>
      </c>
      <c r="E38" s="23">
        <v>971</v>
      </c>
      <c r="F38" s="24">
        <f t="shared" si="0"/>
        <v>0.99157088122605364</v>
      </c>
      <c r="G38" s="25">
        <f t="shared" si="1"/>
        <v>0.99182839632277831</v>
      </c>
    </row>
    <row r="39" spans="1:7" x14ac:dyDescent="0.3">
      <c r="A39" s="22" t="s">
        <v>56</v>
      </c>
      <c r="B39" s="23">
        <v>54</v>
      </c>
      <c r="C39" s="23">
        <v>41</v>
      </c>
      <c r="D39" s="23">
        <v>52</v>
      </c>
      <c r="E39" s="23">
        <v>39</v>
      </c>
      <c r="F39" s="24">
        <f t="shared" si="0"/>
        <v>0.96296296296296291</v>
      </c>
      <c r="G39" s="25">
        <f t="shared" si="1"/>
        <v>0.95121951219512191</v>
      </c>
    </row>
    <row r="40" spans="1:7" x14ac:dyDescent="0.3">
      <c r="A40" s="30" t="s">
        <v>12</v>
      </c>
      <c r="B40" s="23">
        <v>596</v>
      </c>
      <c r="C40" s="23">
        <v>414</v>
      </c>
      <c r="D40" s="23">
        <v>596</v>
      </c>
      <c r="E40" s="23">
        <v>414</v>
      </c>
      <c r="F40" s="24">
        <f t="shared" si="0"/>
        <v>1</v>
      </c>
      <c r="G40" s="25">
        <f t="shared" si="1"/>
        <v>1</v>
      </c>
    </row>
    <row r="41" spans="1:7" x14ac:dyDescent="0.3">
      <c r="A41" s="22" t="s">
        <v>55</v>
      </c>
      <c r="B41" s="23">
        <v>596</v>
      </c>
      <c r="C41" s="23">
        <v>414</v>
      </c>
      <c r="D41" s="23">
        <v>596</v>
      </c>
      <c r="E41" s="23">
        <v>414</v>
      </c>
      <c r="F41" s="24">
        <f t="shared" si="0"/>
        <v>1</v>
      </c>
      <c r="G41" s="25">
        <f t="shared" si="1"/>
        <v>1</v>
      </c>
    </row>
    <row r="42" spans="1:7" x14ac:dyDescent="0.3">
      <c r="A42" s="30" t="s">
        <v>13</v>
      </c>
      <c r="B42" s="23">
        <v>1078</v>
      </c>
      <c r="C42" s="23">
        <v>666</v>
      </c>
      <c r="D42" s="23">
        <v>1058</v>
      </c>
      <c r="E42" s="23">
        <v>659</v>
      </c>
      <c r="F42" s="24">
        <f t="shared" si="0"/>
        <v>0.98144712430426717</v>
      </c>
      <c r="G42" s="25">
        <f t="shared" si="1"/>
        <v>0.98948948948948945</v>
      </c>
    </row>
    <row r="43" spans="1:7" x14ac:dyDescent="0.3">
      <c r="A43" s="22" t="s">
        <v>55</v>
      </c>
      <c r="B43" s="23">
        <v>957</v>
      </c>
      <c r="C43" s="23">
        <v>600</v>
      </c>
      <c r="D43" s="23">
        <v>937</v>
      </c>
      <c r="E43" s="23">
        <v>593</v>
      </c>
      <c r="F43" s="24">
        <f t="shared" si="0"/>
        <v>0.9791013584117032</v>
      </c>
      <c r="G43" s="25">
        <f t="shared" si="1"/>
        <v>0.98833333333333329</v>
      </c>
    </row>
    <row r="44" spans="1:7" x14ac:dyDescent="0.3">
      <c r="A44" s="22" t="s">
        <v>56</v>
      </c>
      <c r="B44" s="23">
        <v>121</v>
      </c>
      <c r="C44" s="23">
        <v>66</v>
      </c>
      <c r="D44" s="23">
        <v>121</v>
      </c>
      <c r="E44" s="23">
        <v>66</v>
      </c>
      <c r="F44" s="24">
        <f t="shared" si="0"/>
        <v>1</v>
      </c>
      <c r="G44" s="25">
        <f t="shared" si="1"/>
        <v>1</v>
      </c>
    </row>
    <row r="45" spans="1:7" x14ac:dyDescent="0.3">
      <c r="A45" s="30" t="s">
        <v>14</v>
      </c>
      <c r="B45" s="23">
        <v>1408</v>
      </c>
      <c r="C45" s="23">
        <v>924</v>
      </c>
      <c r="D45" s="23">
        <v>1391</v>
      </c>
      <c r="E45" s="23">
        <v>914</v>
      </c>
      <c r="F45" s="24">
        <f t="shared" si="0"/>
        <v>0.98792613636363635</v>
      </c>
      <c r="G45" s="25">
        <f t="shared" si="1"/>
        <v>0.98917748917748916</v>
      </c>
    </row>
    <row r="46" spans="1:7" x14ac:dyDescent="0.3">
      <c r="A46" s="22" t="s">
        <v>55</v>
      </c>
      <c r="B46" s="23">
        <v>1340</v>
      </c>
      <c r="C46" s="23">
        <v>891</v>
      </c>
      <c r="D46" s="23">
        <v>1327</v>
      </c>
      <c r="E46" s="23">
        <v>883</v>
      </c>
      <c r="F46" s="24">
        <f t="shared" si="0"/>
        <v>0.99029850746268655</v>
      </c>
      <c r="G46" s="25">
        <f t="shared" si="1"/>
        <v>0.99102132435465773</v>
      </c>
    </row>
    <row r="47" spans="1:7" x14ac:dyDescent="0.3">
      <c r="A47" s="22" t="s">
        <v>56</v>
      </c>
      <c r="B47" s="23">
        <v>68</v>
      </c>
      <c r="C47" s="23">
        <v>33</v>
      </c>
      <c r="D47" s="23">
        <v>64</v>
      </c>
      <c r="E47" s="23">
        <v>31</v>
      </c>
      <c r="F47" s="24">
        <f t="shared" si="0"/>
        <v>0.94117647058823528</v>
      </c>
      <c r="G47" s="25">
        <f t="shared" si="1"/>
        <v>0.93939393939393945</v>
      </c>
    </row>
    <row r="48" spans="1:7" x14ac:dyDescent="0.3">
      <c r="A48" s="30" t="s">
        <v>15</v>
      </c>
      <c r="B48" s="23">
        <v>1024</v>
      </c>
      <c r="C48" s="23">
        <v>708</v>
      </c>
      <c r="D48" s="23">
        <v>1009</v>
      </c>
      <c r="E48" s="23">
        <v>700</v>
      </c>
      <c r="F48" s="24">
        <f t="shared" si="0"/>
        <v>0.9853515625</v>
      </c>
      <c r="G48" s="25">
        <f t="shared" si="1"/>
        <v>0.98870056497175141</v>
      </c>
    </row>
    <row r="49" spans="1:7" x14ac:dyDescent="0.3">
      <c r="A49" s="22" t="s">
        <v>55</v>
      </c>
      <c r="B49" s="23">
        <v>990</v>
      </c>
      <c r="C49" s="23">
        <v>688</v>
      </c>
      <c r="D49" s="23">
        <v>976</v>
      </c>
      <c r="E49" s="23">
        <v>681</v>
      </c>
      <c r="F49" s="24">
        <f t="shared" si="0"/>
        <v>0.98585858585858588</v>
      </c>
      <c r="G49" s="25">
        <f t="shared" si="1"/>
        <v>0.98982558139534882</v>
      </c>
    </row>
    <row r="50" spans="1:7" x14ac:dyDescent="0.3">
      <c r="A50" s="22" t="s">
        <v>56</v>
      </c>
      <c r="B50" s="23">
        <v>34</v>
      </c>
      <c r="C50" s="23">
        <v>20</v>
      </c>
      <c r="D50" s="23">
        <v>33</v>
      </c>
      <c r="E50" s="23">
        <v>19</v>
      </c>
      <c r="F50" s="24">
        <f t="shared" si="0"/>
        <v>0.97058823529411764</v>
      </c>
      <c r="G50" s="25">
        <f t="shared" si="1"/>
        <v>0.95</v>
      </c>
    </row>
    <row r="51" spans="1:7" s="21" customFormat="1" x14ac:dyDescent="0.3">
      <c r="A51" s="26" t="s">
        <v>16</v>
      </c>
      <c r="B51" s="27">
        <v>9470</v>
      </c>
      <c r="C51" s="27">
        <v>6562</v>
      </c>
      <c r="D51" s="27">
        <v>9279</v>
      </c>
      <c r="E51" s="27">
        <v>6456</v>
      </c>
      <c r="F51" s="28">
        <f t="shared" si="0"/>
        <v>0.97983104540654697</v>
      </c>
      <c r="G51" s="29">
        <f t="shared" si="1"/>
        <v>0.98384638829625115</v>
      </c>
    </row>
    <row r="52" spans="1:7" x14ac:dyDescent="0.3">
      <c r="A52" s="22" t="s">
        <v>55</v>
      </c>
      <c r="B52" s="23">
        <v>8543</v>
      </c>
      <c r="C52" s="23">
        <v>5963</v>
      </c>
      <c r="D52" s="23">
        <v>8369</v>
      </c>
      <c r="E52" s="23">
        <v>5869</v>
      </c>
      <c r="F52" s="24">
        <f t="shared" si="0"/>
        <v>0.97963244761793278</v>
      </c>
      <c r="G52" s="25">
        <f t="shared" si="1"/>
        <v>0.98423612275700156</v>
      </c>
    </row>
    <row r="53" spans="1:7" x14ac:dyDescent="0.3">
      <c r="A53" s="22" t="s">
        <v>56</v>
      </c>
      <c r="B53" s="23">
        <v>927</v>
      </c>
      <c r="C53" s="23">
        <v>599</v>
      </c>
      <c r="D53" s="23">
        <v>910</v>
      </c>
      <c r="E53" s="23">
        <v>587</v>
      </c>
      <c r="F53" s="24">
        <f t="shared" si="0"/>
        <v>0.98166127292340888</v>
      </c>
      <c r="G53" s="25">
        <f t="shared" si="1"/>
        <v>0.97996661101836391</v>
      </c>
    </row>
    <row r="54" spans="1:7" x14ac:dyDescent="0.3">
      <c r="A54" s="30" t="s">
        <v>17</v>
      </c>
      <c r="B54" s="23">
        <v>1594</v>
      </c>
      <c r="C54" s="23">
        <v>1140</v>
      </c>
      <c r="D54" s="23">
        <v>1579</v>
      </c>
      <c r="E54" s="23">
        <v>1130</v>
      </c>
      <c r="F54" s="24">
        <f t="shared" si="0"/>
        <v>0.99058971141781682</v>
      </c>
      <c r="G54" s="25">
        <f t="shared" si="1"/>
        <v>0.99122807017543857</v>
      </c>
    </row>
    <row r="55" spans="1:7" x14ac:dyDescent="0.3">
      <c r="A55" s="22" t="s">
        <v>55</v>
      </c>
      <c r="B55" s="23">
        <v>1484</v>
      </c>
      <c r="C55" s="23">
        <v>1068</v>
      </c>
      <c r="D55" s="23">
        <v>1474</v>
      </c>
      <c r="E55" s="23">
        <v>1062</v>
      </c>
      <c r="F55" s="24">
        <f t="shared" si="0"/>
        <v>0.99326145552560652</v>
      </c>
      <c r="G55" s="25">
        <f t="shared" si="1"/>
        <v>0.9943820224719101</v>
      </c>
    </row>
    <row r="56" spans="1:7" x14ac:dyDescent="0.3">
      <c r="A56" s="22" t="s">
        <v>56</v>
      </c>
      <c r="B56" s="23">
        <v>110</v>
      </c>
      <c r="C56" s="23">
        <v>72</v>
      </c>
      <c r="D56" s="23">
        <v>105</v>
      </c>
      <c r="E56" s="23">
        <v>68</v>
      </c>
      <c r="F56" s="24">
        <f t="shared" si="0"/>
        <v>0.95454545454545459</v>
      </c>
      <c r="G56" s="25">
        <f t="shared" si="1"/>
        <v>0.94444444444444442</v>
      </c>
    </row>
    <row r="57" spans="1:7" x14ac:dyDescent="0.3">
      <c r="A57" s="30" t="s">
        <v>18</v>
      </c>
      <c r="B57" s="23">
        <v>1151</v>
      </c>
      <c r="C57" s="23">
        <v>735</v>
      </c>
      <c r="D57" s="23">
        <v>1138</v>
      </c>
      <c r="E57" s="23">
        <v>723</v>
      </c>
      <c r="F57" s="24">
        <f t="shared" si="0"/>
        <v>0.98870547350130322</v>
      </c>
      <c r="G57" s="25">
        <f t="shared" si="1"/>
        <v>0.98367346938775513</v>
      </c>
    </row>
    <row r="58" spans="1:7" x14ac:dyDescent="0.3">
      <c r="A58" s="22" t="s">
        <v>55</v>
      </c>
      <c r="B58" s="23">
        <v>979</v>
      </c>
      <c r="C58" s="23">
        <v>632</v>
      </c>
      <c r="D58" s="23">
        <v>968</v>
      </c>
      <c r="E58" s="23">
        <v>622</v>
      </c>
      <c r="F58" s="24">
        <f t="shared" si="0"/>
        <v>0.9887640449438202</v>
      </c>
      <c r="G58" s="25">
        <f t="shared" si="1"/>
        <v>0.98417721518987344</v>
      </c>
    </row>
    <row r="59" spans="1:7" x14ac:dyDescent="0.3">
      <c r="A59" s="22" t="s">
        <v>56</v>
      </c>
      <c r="B59" s="23">
        <v>172</v>
      </c>
      <c r="C59" s="23">
        <v>103</v>
      </c>
      <c r="D59" s="23">
        <v>170</v>
      </c>
      <c r="E59" s="23">
        <v>101</v>
      </c>
      <c r="F59" s="24">
        <f t="shared" si="0"/>
        <v>0.98837209302325579</v>
      </c>
      <c r="G59" s="25">
        <f t="shared" si="1"/>
        <v>0.98058252427184467</v>
      </c>
    </row>
    <row r="60" spans="1:7" x14ac:dyDescent="0.3">
      <c r="A60" s="30" t="s">
        <v>19</v>
      </c>
      <c r="B60" s="23">
        <v>2245</v>
      </c>
      <c r="C60" s="23">
        <v>1619</v>
      </c>
      <c r="D60" s="23">
        <v>2215</v>
      </c>
      <c r="E60" s="23">
        <v>1609</v>
      </c>
      <c r="F60" s="24">
        <f t="shared" si="0"/>
        <v>0.98663697104677062</v>
      </c>
      <c r="G60" s="25">
        <f t="shared" si="1"/>
        <v>0.99382334774552195</v>
      </c>
    </row>
    <row r="61" spans="1:7" x14ac:dyDescent="0.3">
      <c r="A61" s="22" t="s">
        <v>55</v>
      </c>
      <c r="B61" s="23">
        <v>2017</v>
      </c>
      <c r="C61" s="23">
        <v>1481</v>
      </c>
      <c r="D61" s="23">
        <v>1991</v>
      </c>
      <c r="E61" s="23">
        <v>1473</v>
      </c>
      <c r="F61" s="24">
        <f t="shared" si="0"/>
        <v>0.98710956866633615</v>
      </c>
      <c r="G61" s="25">
        <f t="shared" si="1"/>
        <v>0.99459824442943956</v>
      </c>
    </row>
    <row r="62" spans="1:7" x14ac:dyDescent="0.3">
      <c r="A62" s="22" t="s">
        <v>56</v>
      </c>
      <c r="B62" s="23">
        <v>228</v>
      </c>
      <c r="C62" s="23">
        <v>138</v>
      </c>
      <c r="D62" s="23">
        <v>224</v>
      </c>
      <c r="E62" s="23">
        <v>136</v>
      </c>
      <c r="F62" s="24">
        <f t="shared" si="0"/>
        <v>0.98245614035087714</v>
      </c>
      <c r="G62" s="25">
        <f t="shared" si="1"/>
        <v>0.98550724637681164</v>
      </c>
    </row>
    <row r="63" spans="1:7" x14ac:dyDescent="0.3">
      <c r="A63" s="30" t="s">
        <v>20</v>
      </c>
      <c r="B63" s="23">
        <v>1358</v>
      </c>
      <c r="C63" s="23">
        <v>961</v>
      </c>
      <c r="D63" s="23">
        <v>1348</v>
      </c>
      <c r="E63" s="23">
        <v>955</v>
      </c>
      <c r="F63" s="24">
        <f t="shared" si="0"/>
        <v>0.99263622974963184</v>
      </c>
      <c r="G63" s="25">
        <f t="shared" si="1"/>
        <v>0.99375650364203949</v>
      </c>
    </row>
    <row r="64" spans="1:7" x14ac:dyDescent="0.3">
      <c r="A64" s="22" t="s">
        <v>55</v>
      </c>
      <c r="B64" s="23">
        <v>1193</v>
      </c>
      <c r="C64" s="23">
        <v>845</v>
      </c>
      <c r="D64" s="23">
        <v>1184</v>
      </c>
      <c r="E64" s="23">
        <v>840</v>
      </c>
      <c r="F64" s="24">
        <f t="shared" si="0"/>
        <v>0.9924559932942163</v>
      </c>
      <c r="G64" s="25">
        <f t="shared" si="1"/>
        <v>0.99408284023668636</v>
      </c>
    </row>
    <row r="65" spans="1:7" x14ac:dyDescent="0.3">
      <c r="A65" s="22" t="s">
        <v>56</v>
      </c>
      <c r="B65" s="23">
        <v>165</v>
      </c>
      <c r="C65" s="23">
        <v>116</v>
      </c>
      <c r="D65" s="23">
        <v>164</v>
      </c>
      <c r="E65" s="23">
        <v>115</v>
      </c>
      <c r="F65" s="24">
        <f t="shared" si="0"/>
        <v>0.9939393939393939</v>
      </c>
      <c r="G65" s="25">
        <f t="shared" si="1"/>
        <v>0.99137931034482762</v>
      </c>
    </row>
    <row r="66" spans="1:7" x14ac:dyDescent="0.3">
      <c r="A66" s="30" t="s">
        <v>21</v>
      </c>
      <c r="B66" s="23">
        <v>2102</v>
      </c>
      <c r="C66" s="23">
        <v>1449</v>
      </c>
      <c r="D66" s="23">
        <v>1997</v>
      </c>
      <c r="E66" s="23">
        <v>1390</v>
      </c>
      <c r="F66" s="24">
        <f t="shared" ref="F66:F124" si="2">D66/B66</f>
        <v>0.95004757373929594</v>
      </c>
      <c r="G66" s="25">
        <f t="shared" ref="G66:G124" si="3">E66/C66</f>
        <v>0.95928226363008973</v>
      </c>
    </row>
    <row r="67" spans="1:7" x14ac:dyDescent="0.3">
      <c r="A67" s="22" t="s">
        <v>55</v>
      </c>
      <c r="B67" s="23">
        <v>1954</v>
      </c>
      <c r="C67" s="23">
        <v>1343</v>
      </c>
      <c r="D67" s="23">
        <v>1850</v>
      </c>
      <c r="E67" s="23">
        <v>1285</v>
      </c>
      <c r="F67" s="24">
        <f t="shared" si="2"/>
        <v>0.94677584442169904</v>
      </c>
      <c r="G67" s="25">
        <f t="shared" si="3"/>
        <v>0.95681310498883099</v>
      </c>
    </row>
    <row r="68" spans="1:7" x14ac:dyDescent="0.3">
      <c r="A68" s="22" t="s">
        <v>56</v>
      </c>
      <c r="B68" s="23">
        <v>148</v>
      </c>
      <c r="C68" s="23">
        <v>106</v>
      </c>
      <c r="D68" s="23">
        <v>147</v>
      </c>
      <c r="E68" s="23">
        <v>105</v>
      </c>
      <c r="F68" s="24">
        <f t="shared" si="2"/>
        <v>0.9932432432432432</v>
      </c>
      <c r="G68" s="25">
        <f t="shared" si="3"/>
        <v>0.99056603773584906</v>
      </c>
    </row>
    <row r="69" spans="1:7" x14ac:dyDescent="0.3">
      <c r="A69" s="30" t="s">
        <v>22</v>
      </c>
      <c r="B69" s="23">
        <v>1020</v>
      </c>
      <c r="C69" s="23">
        <v>658</v>
      </c>
      <c r="D69" s="23">
        <v>1002</v>
      </c>
      <c r="E69" s="23">
        <v>649</v>
      </c>
      <c r="F69" s="24">
        <f t="shared" si="2"/>
        <v>0.98235294117647054</v>
      </c>
      <c r="G69" s="25">
        <f t="shared" si="3"/>
        <v>0.98632218844984798</v>
      </c>
    </row>
    <row r="70" spans="1:7" x14ac:dyDescent="0.3">
      <c r="A70" s="22" t="s">
        <v>55</v>
      </c>
      <c r="B70" s="23">
        <v>916</v>
      </c>
      <c r="C70" s="23">
        <v>594</v>
      </c>
      <c r="D70" s="23">
        <v>902</v>
      </c>
      <c r="E70" s="23">
        <v>587</v>
      </c>
      <c r="F70" s="24">
        <f t="shared" si="2"/>
        <v>0.98471615720524019</v>
      </c>
      <c r="G70" s="25">
        <f t="shared" si="3"/>
        <v>0.98821548821548821</v>
      </c>
    </row>
    <row r="71" spans="1:7" x14ac:dyDescent="0.3">
      <c r="A71" s="22" t="s">
        <v>56</v>
      </c>
      <c r="B71" s="23">
        <v>104</v>
      </c>
      <c r="C71" s="23">
        <v>64</v>
      </c>
      <c r="D71" s="23">
        <v>100</v>
      </c>
      <c r="E71" s="23">
        <v>62</v>
      </c>
      <c r="F71" s="24">
        <f t="shared" si="2"/>
        <v>0.96153846153846156</v>
      </c>
      <c r="G71" s="25">
        <f t="shared" si="3"/>
        <v>0.96875</v>
      </c>
    </row>
    <row r="72" spans="1:7" s="21" customFormat="1" x14ac:dyDescent="0.3">
      <c r="A72" s="26" t="s">
        <v>60</v>
      </c>
      <c r="B72" s="27">
        <v>6540</v>
      </c>
      <c r="C72" s="27">
        <v>4844</v>
      </c>
      <c r="D72" s="27">
        <v>6493</v>
      </c>
      <c r="E72" s="27">
        <v>4812</v>
      </c>
      <c r="F72" s="28">
        <f t="shared" si="2"/>
        <v>0.99281345565749235</v>
      </c>
      <c r="G72" s="29">
        <f t="shared" si="3"/>
        <v>0.99339388934764661</v>
      </c>
    </row>
    <row r="73" spans="1:7" x14ac:dyDescent="0.3">
      <c r="A73" s="22" t="s">
        <v>55</v>
      </c>
      <c r="B73" s="23">
        <v>6066</v>
      </c>
      <c r="C73" s="23">
        <v>4509</v>
      </c>
      <c r="D73" s="23">
        <v>6033</v>
      </c>
      <c r="E73" s="23">
        <v>4485</v>
      </c>
      <c r="F73" s="24">
        <f t="shared" si="2"/>
        <v>0.99455984174085066</v>
      </c>
      <c r="G73" s="25">
        <f t="shared" si="3"/>
        <v>0.99467731204258147</v>
      </c>
    </row>
    <row r="74" spans="1:7" x14ac:dyDescent="0.3">
      <c r="A74" s="22" t="s">
        <v>56</v>
      </c>
      <c r="B74" s="23">
        <v>474</v>
      </c>
      <c r="C74" s="23">
        <v>335</v>
      </c>
      <c r="D74" s="23">
        <v>460</v>
      </c>
      <c r="E74" s="23">
        <v>327</v>
      </c>
      <c r="F74" s="24">
        <f t="shared" si="2"/>
        <v>0.97046413502109707</v>
      </c>
      <c r="G74" s="25">
        <f t="shared" si="3"/>
        <v>0.9761194029850746</v>
      </c>
    </row>
    <row r="75" spans="1:7" x14ac:dyDescent="0.3">
      <c r="A75" s="30" t="s">
        <v>24</v>
      </c>
      <c r="B75" s="23">
        <v>847</v>
      </c>
      <c r="C75" s="23">
        <v>626</v>
      </c>
      <c r="D75" s="23">
        <v>838</v>
      </c>
      <c r="E75" s="23">
        <v>620</v>
      </c>
      <c r="F75" s="24">
        <f t="shared" si="2"/>
        <v>0.98937426210153478</v>
      </c>
      <c r="G75" s="25">
        <f t="shared" si="3"/>
        <v>0.99041533546325877</v>
      </c>
    </row>
    <row r="76" spans="1:7" x14ac:dyDescent="0.3">
      <c r="A76" s="22" t="s">
        <v>55</v>
      </c>
      <c r="B76" s="23">
        <v>841</v>
      </c>
      <c r="C76" s="23">
        <v>621</v>
      </c>
      <c r="D76" s="23">
        <v>832</v>
      </c>
      <c r="E76" s="23">
        <v>615</v>
      </c>
      <c r="F76" s="24">
        <f t="shared" si="2"/>
        <v>0.98929845422116525</v>
      </c>
      <c r="G76" s="25">
        <f t="shared" si="3"/>
        <v>0.99033816425120769</v>
      </c>
    </row>
    <row r="77" spans="1:7" x14ac:dyDescent="0.3">
      <c r="A77" s="22" t="s">
        <v>56</v>
      </c>
      <c r="B77" s="23">
        <v>6</v>
      </c>
      <c r="C77" s="23">
        <v>5</v>
      </c>
      <c r="D77" s="23">
        <v>6</v>
      </c>
      <c r="E77" s="23">
        <v>5</v>
      </c>
      <c r="F77" s="24">
        <f t="shared" si="2"/>
        <v>1</v>
      </c>
      <c r="G77" s="25">
        <f t="shared" si="3"/>
        <v>1</v>
      </c>
    </row>
    <row r="78" spans="1:7" x14ac:dyDescent="0.3">
      <c r="A78" s="30" t="s">
        <v>25</v>
      </c>
      <c r="B78" s="23">
        <v>1096</v>
      </c>
      <c r="C78" s="23">
        <v>735</v>
      </c>
      <c r="D78" s="23">
        <v>1094</v>
      </c>
      <c r="E78" s="23">
        <v>733</v>
      </c>
      <c r="F78" s="24">
        <f t="shared" si="2"/>
        <v>0.99817518248175185</v>
      </c>
      <c r="G78" s="25">
        <f t="shared" si="3"/>
        <v>0.99727891156462589</v>
      </c>
    </row>
    <row r="79" spans="1:7" x14ac:dyDescent="0.3">
      <c r="A79" s="22" t="s">
        <v>55</v>
      </c>
      <c r="B79" s="23">
        <v>1030</v>
      </c>
      <c r="C79" s="23">
        <v>693</v>
      </c>
      <c r="D79" s="23">
        <v>1028</v>
      </c>
      <c r="E79" s="23">
        <v>691</v>
      </c>
      <c r="F79" s="24">
        <f t="shared" si="2"/>
        <v>0.99805825242718449</v>
      </c>
      <c r="G79" s="25">
        <f t="shared" si="3"/>
        <v>0.99711399711399706</v>
      </c>
    </row>
    <row r="80" spans="1:7" x14ac:dyDescent="0.3">
      <c r="A80" s="22" t="s">
        <v>56</v>
      </c>
      <c r="B80" s="23">
        <v>66</v>
      </c>
      <c r="C80" s="23">
        <v>42</v>
      </c>
      <c r="D80" s="23">
        <v>66</v>
      </c>
      <c r="E80" s="23">
        <v>42</v>
      </c>
      <c r="F80" s="24">
        <f t="shared" si="2"/>
        <v>1</v>
      </c>
      <c r="G80" s="25">
        <f t="shared" si="3"/>
        <v>1</v>
      </c>
    </row>
    <row r="81" spans="1:7" x14ac:dyDescent="0.3">
      <c r="A81" s="30" t="s">
        <v>26</v>
      </c>
      <c r="B81" s="23">
        <v>1851</v>
      </c>
      <c r="C81" s="23">
        <v>1494</v>
      </c>
      <c r="D81" s="23">
        <v>1850</v>
      </c>
      <c r="E81" s="23">
        <v>1493</v>
      </c>
      <c r="F81" s="24">
        <f t="shared" si="2"/>
        <v>0.99945975148568345</v>
      </c>
      <c r="G81" s="25">
        <f t="shared" si="3"/>
        <v>0.99933065595716197</v>
      </c>
    </row>
    <row r="82" spans="1:7" x14ac:dyDescent="0.3">
      <c r="A82" s="22" t="s">
        <v>55</v>
      </c>
      <c r="B82" s="23">
        <v>1627</v>
      </c>
      <c r="C82" s="23">
        <v>1320</v>
      </c>
      <c r="D82" s="23">
        <v>1627</v>
      </c>
      <c r="E82" s="23">
        <v>1320</v>
      </c>
      <c r="F82" s="24">
        <f t="shared" si="2"/>
        <v>1</v>
      </c>
      <c r="G82" s="25">
        <f t="shared" si="3"/>
        <v>1</v>
      </c>
    </row>
    <row r="83" spans="1:7" x14ac:dyDescent="0.3">
      <c r="A83" s="22" t="s">
        <v>56</v>
      </c>
      <c r="B83" s="23">
        <v>224</v>
      </c>
      <c r="C83" s="23">
        <v>174</v>
      </c>
      <c r="D83" s="23">
        <v>223</v>
      </c>
      <c r="E83" s="23">
        <v>173</v>
      </c>
      <c r="F83" s="24">
        <f t="shared" si="2"/>
        <v>0.9955357142857143</v>
      </c>
      <c r="G83" s="25">
        <f t="shared" si="3"/>
        <v>0.99425287356321834</v>
      </c>
    </row>
    <row r="84" spans="1:7" x14ac:dyDescent="0.3">
      <c r="A84" s="30" t="s">
        <v>27</v>
      </c>
      <c r="B84" s="23">
        <v>1467</v>
      </c>
      <c r="C84" s="23">
        <v>1120</v>
      </c>
      <c r="D84" s="23">
        <v>1444</v>
      </c>
      <c r="E84" s="23">
        <v>1103</v>
      </c>
      <c r="F84" s="24">
        <f t="shared" si="2"/>
        <v>0.98432174505794134</v>
      </c>
      <c r="G84" s="25">
        <f t="shared" si="3"/>
        <v>0.98482142857142863</v>
      </c>
    </row>
    <row r="85" spans="1:7" x14ac:dyDescent="0.3">
      <c r="A85" s="22" t="s">
        <v>55</v>
      </c>
      <c r="B85" s="23">
        <v>1362</v>
      </c>
      <c r="C85" s="23">
        <v>1047</v>
      </c>
      <c r="D85" s="23">
        <v>1350</v>
      </c>
      <c r="E85" s="23">
        <v>1037</v>
      </c>
      <c r="F85" s="24">
        <f t="shared" si="2"/>
        <v>0.99118942731277537</v>
      </c>
      <c r="G85" s="25">
        <f t="shared" si="3"/>
        <v>0.99044890162368671</v>
      </c>
    </row>
    <row r="86" spans="1:7" x14ac:dyDescent="0.3">
      <c r="A86" s="22" t="s">
        <v>56</v>
      </c>
      <c r="B86" s="23">
        <v>105</v>
      </c>
      <c r="C86" s="23">
        <v>73</v>
      </c>
      <c r="D86" s="23">
        <v>94</v>
      </c>
      <c r="E86" s="23">
        <v>66</v>
      </c>
      <c r="F86" s="24">
        <f t="shared" si="2"/>
        <v>0.89523809523809528</v>
      </c>
      <c r="G86" s="25">
        <f t="shared" si="3"/>
        <v>0.90410958904109584</v>
      </c>
    </row>
    <row r="87" spans="1:7" x14ac:dyDescent="0.3">
      <c r="A87" s="30" t="s">
        <v>28</v>
      </c>
      <c r="B87" s="23">
        <v>517</v>
      </c>
      <c r="C87" s="23">
        <v>365</v>
      </c>
      <c r="D87" s="23">
        <v>516</v>
      </c>
      <c r="E87" s="23">
        <v>364</v>
      </c>
      <c r="F87" s="24">
        <f t="shared" si="2"/>
        <v>0.99806576402321079</v>
      </c>
      <c r="G87" s="25">
        <f t="shared" si="3"/>
        <v>0.99726027397260275</v>
      </c>
    </row>
    <row r="88" spans="1:7" x14ac:dyDescent="0.3">
      <c r="A88" s="22" t="s">
        <v>55</v>
      </c>
      <c r="B88" s="23">
        <v>497</v>
      </c>
      <c r="C88" s="23">
        <v>352</v>
      </c>
      <c r="D88" s="23">
        <v>496</v>
      </c>
      <c r="E88" s="23">
        <v>351</v>
      </c>
      <c r="F88" s="24">
        <f t="shared" si="2"/>
        <v>0.99798792756539234</v>
      </c>
      <c r="G88" s="25">
        <f t="shared" si="3"/>
        <v>0.99715909090909094</v>
      </c>
    </row>
    <row r="89" spans="1:7" x14ac:dyDescent="0.3">
      <c r="A89" s="22" t="s">
        <v>56</v>
      </c>
      <c r="B89" s="23">
        <v>20</v>
      </c>
      <c r="C89" s="23">
        <v>13</v>
      </c>
      <c r="D89" s="23">
        <v>20</v>
      </c>
      <c r="E89" s="23">
        <v>13</v>
      </c>
      <c r="F89" s="24">
        <f t="shared" si="2"/>
        <v>1</v>
      </c>
      <c r="G89" s="25">
        <f t="shared" si="3"/>
        <v>1</v>
      </c>
    </row>
    <row r="90" spans="1:7" x14ac:dyDescent="0.3">
      <c r="A90" s="30" t="s">
        <v>29</v>
      </c>
      <c r="B90" s="23">
        <v>762</v>
      </c>
      <c r="C90" s="23">
        <v>504</v>
      </c>
      <c r="D90" s="23">
        <v>751</v>
      </c>
      <c r="E90" s="23">
        <v>499</v>
      </c>
      <c r="F90" s="24">
        <f t="shared" si="2"/>
        <v>0.98556430446194221</v>
      </c>
      <c r="G90" s="25">
        <f t="shared" si="3"/>
        <v>0.99007936507936511</v>
      </c>
    </row>
    <row r="91" spans="1:7" x14ac:dyDescent="0.3">
      <c r="A91" s="22" t="s">
        <v>55</v>
      </c>
      <c r="B91" s="23">
        <v>709</v>
      </c>
      <c r="C91" s="23">
        <v>476</v>
      </c>
      <c r="D91" s="23">
        <v>700</v>
      </c>
      <c r="E91" s="23">
        <v>471</v>
      </c>
      <c r="F91" s="24">
        <f t="shared" si="2"/>
        <v>0.98730606488011285</v>
      </c>
      <c r="G91" s="25">
        <f t="shared" si="3"/>
        <v>0.98949579831932777</v>
      </c>
    </row>
    <row r="92" spans="1:7" x14ac:dyDescent="0.3">
      <c r="A92" s="22" t="s">
        <v>56</v>
      </c>
      <c r="B92" s="23">
        <v>53</v>
      </c>
      <c r="C92" s="23">
        <v>28</v>
      </c>
      <c r="D92" s="23">
        <v>51</v>
      </c>
      <c r="E92" s="23">
        <v>28</v>
      </c>
      <c r="F92" s="24">
        <f t="shared" si="2"/>
        <v>0.96226415094339623</v>
      </c>
      <c r="G92" s="25">
        <f t="shared" si="3"/>
        <v>1</v>
      </c>
    </row>
    <row r="93" spans="1:7" s="21" customFormat="1" x14ac:dyDescent="0.3">
      <c r="A93" s="26" t="s">
        <v>61</v>
      </c>
      <c r="B93" s="27">
        <v>7387</v>
      </c>
      <c r="C93" s="27">
        <v>5177</v>
      </c>
      <c r="D93" s="27">
        <v>7297</v>
      </c>
      <c r="E93" s="27">
        <v>5108</v>
      </c>
      <c r="F93" s="28">
        <f t="shared" si="2"/>
        <v>0.98781643427643162</v>
      </c>
      <c r="G93" s="29">
        <f t="shared" si="3"/>
        <v>0.98667181765501255</v>
      </c>
    </row>
    <row r="94" spans="1:7" x14ac:dyDescent="0.3">
      <c r="A94" s="22" t="s">
        <v>55</v>
      </c>
      <c r="B94" s="23">
        <v>6695</v>
      </c>
      <c r="C94" s="23">
        <v>4724</v>
      </c>
      <c r="D94" s="23">
        <v>6623</v>
      </c>
      <c r="E94" s="23">
        <v>4669</v>
      </c>
      <c r="F94" s="24">
        <f t="shared" si="2"/>
        <v>0.98924570575056014</v>
      </c>
      <c r="G94" s="25">
        <f t="shared" si="3"/>
        <v>0.98835732430143941</v>
      </c>
    </row>
    <row r="95" spans="1:7" x14ac:dyDescent="0.3">
      <c r="A95" s="22" t="s">
        <v>56</v>
      </c>
      <c r="B95" s="23">
        <v>692</v>
      </c>
      <c r="C95" s="23">
        <v>453</v>
      </c>
      <c r="D95" s="23">
        <v>674</v>
      </c>
      <c r="E95" s="23">
        <v>439</v>
      </c>
      <c r="F95" s="24">
        <f t="shared" si="2"/>
        <v>0.97398843930635837</v>
      </c>
      <c r="G95" s="25">
        <f t="shared" si="3"/>
        <v>0.9690949227373068</v>
      </c>
    </row>
    <row r="96" spans="1:7" x14ac:dyDescent="0.3">
      <c r="A96" s="30" t="s">
        <v>31</v>
      </c>
      <c r="B96" s="23">
        <v>1770</v>
      </c>
      <c r="C96" s="23">
        <v>1219</v>
      </c>
      <c r="D96" s="23">
        <v>1769</v>
      </c>
      <c r="E96" s="23">
        <v>1219</v>
      </c>
      <c r="F96" s="24">
        <f t="shared" si="2"/>
        <v>0.99943502824858754</v>
      </c>
      <c r="G96" s="25">
        <f t="shared" si="3"/>
        <v>1</v>
      </c>
    </row>
    <row r="97" spans="1:7" x14ac:dyDescent="0.3">
      <c r="A97" s="22" t="s">
        <v>55</v>
      </c>
      <c r="B97" s="23">
        <v>1633</v>
      </c>
      <c r="C97" s="23">
        <v>1127</v>
      </c>
      <c r="D97" s="23">
        <v>1632</v>
      </c>
      <c r="E97" s="23">
        <v>1127</v>
      </c>
      <c r="F97" s="24">
        <f t="shared" si="2"/>
        <v>0.99938763012859766</v>
      </c>
      <c r="G97" s="25">
        <f t="shared" si="3"/>
        <v>1</v>
      </c>
    </row>
    <row r="98" spans="1:7" x14ac:dyDescent="0.3">
      <c r="A98" s="22" t="s">
        <v>56</v>
      </c>
      <c r="B98" s="23">
        <v>137</v>
      </c>
      <c r="C98" s="23">
        <v>92</v>
      </c>
      <c r="D98" s="23">
        <v>137</v>
      </c>
      <c r="E98" s="23">
        <v>92</v>
      </c>
      <c r="F98" s="24">
        <f t="shared" si="2"/>
        <v>1</v>
      </c>
      <c r="G98" s="25">
        <f t="shared" si="3"/>
        <v>1</v>
      </c>
    </row>
    <row r="99" spans="1:7" x14ac:dyDescent="0.3">
      <c r="A99" s="30" t="s">
        <v>32</v>
      </c>
      <c r="B99" s="23">
        <v>713</v>
      </c>
      <c r="C99" s="23">
        <v>493</v>
      </c>
      <c r="D99" s="23">
        <v>689</v>
      </c>
      <c r="E99" s="23">
        <v>474</v>
      </c>
      <c r="F99" s="24">
        <f t="shared" si="2"/>
        <v>0.96633941093969145</v>
      </c>
      <c r="G99" s="25">
        <f t="shared" si="3"/>
        <v>0.96146044624746452</v>
      </c>
    </row>
    <row r="100" spans="1:7" x14ac:dyDescent="0.3">
      <c r="A100" s="22" t="s">
        <v>55</v>
      </c>
      <c r="B100" s="23">
        <v>612</v>
      </c>
      <c r="C100" s="23">
        <v>422</v>
      </c>
      <c r="D100" s="23">
        <v>588</v>
      </c>
      <c r="E100" s="23">
        <v>403</v>
      </c>
      <c r="F100" s="24">
        <f t="shared" si="2"/>
        <v>0.96078431372549022</v>
      </c>
      <c r="G100" s="25">
        <f t="shared" si="3"/>
        <v>0.95497630331753558</v>
      </c>
    </row>
    <row r="101" spans="1:7" x14ac:dyDescent="0.3">
      <c r="A101" s="22" t="s">
        <v>56</v>
      </c>
      <c r="B101" s="23">
        <v>101</v>
      </c>
      <c r="C101" s="23">
        <v>71</v>
      </c>
      <c r="D101" s="23">
        <v>101</v>
      </c>
      <c r="E101" s="23">
        <v>71</v>
      </c>
      <c r="F101" s="24">
        <f t="shared" si="2"/>
        <v>1</v>
      </c>
      <c r="G101" s="25">
        <f t="shared" si="3"/>
        <v>1</v>
      </c>
    </row>
    <row r="102" spans="1:7" x14ac:dyDescent="0.3">
      <c r="A102" s="30" t="s">
        <v>33</v>
      </c>
      <c r="B102" s="23">
        <v>1267</v>
      </c>
      <c r="C102" s="23">
        <v>874</v>
      </c>
      <c r="D102" s="23">
        <v>1253</v>
      </c>
      <c r="E102" s="23">
        <v>865</v>
      </c>
      <c r="F102" s="24">
        <f t="shared" si="2"/>
        <v>0.98895027624309395</v>
      </c>
      <c r="G102" s="25">
        <f t="shared" si="3"/>
        <v>0.98970251716247137</v>
      </c>
    </row>
    <row r="103" spans="1:7" x14ac:dyDescent="0.3">
      <c r="A103" s="22" t="s">
        <v>55</v>
      </c>
      <c r="B103" s="23">
        <v>1165</v>
      </c>
      <c r="C103" s="23">
        <v>808</v>
      </c>
      <c r="D103" s="23">
        <v>1154</v>
      </c>
      <c r="E103" s="23">
        <v>801</v>
      </c>
      <c r="F103" s="24">
        <f t="shared" si="2"/>
        <v>0.99055793991416308</v>
      </c>
      <c r="G103" s="25">
        <f t="shared" si="3"/>
        <v>0.99133663366336633</v>
      </c>
    </row>
    <row r="104" spans="1:7" x14ac:dyDescent="0.3">
      <c r="A104" s="22" t="s">
        <v>56</v>
      </c>
      <c r="B104" s="23">
        <v>102</v>
      </c>
      <c r="C104" s="23">
        <v>66</v>
      </c>
      <c r="D104" s="23">
        <v>99</v>
      </c>
      <c r="E104" s="23">
        <v>64</v>
      </c>
      <c r="F104" s="24">
        <f t="shared" si="2"/>
        <v>0.97058823529411764</v>
      </c>
      <c r="G104" s="25">
        <f t="shared" si="3"/>
        <v>0.96969696969696972</v>
      </c>
    </row>
    <row r="105" spans="1:7" x14ac:dyDescent="0.3">
      <c r="A105" s="30" t="s">
        <v>34</v>
      </c>
      <c r="B105" s="23">
        <v>425</v>
      </c>
      <c r="C105" s="23">
        <v>320</v>
      </c>
      <c r="D105" s="23">
        <v>417</v>
      </c>
      <c r="E105" s="23">
        <v>316</v>
      </c>
      <c r="F105" s="24">
        <f t="shared" si="2"/>
        <v>0.98117647058823532</v>
      </c>
      <c r="G105" s="25">
        <f t="shared" si="3"/>
        <v>0.98750000000000004</v>
      </c>
    </row>
    <row r="106" spans="1:7" x14ac:dyDescent="0.3">
      <c r="A106" s="22" t="s">
        <v>55</v>
      </c>
      <c r="B106" s="23">
        <v>345</v>
      </c>
      <c r="C106" s="23">
        <v>269</v>
      </c>
      <c r="D106" s="23">
        <v>341</v>
      </c>
      <c r="E106" s="23">
        <v>266</v>
      </c>
      <c r="F106" s="24">
        <f t="shared" si="2"/>
        <v>0.98840579710144927</v>
      </c>
      <c r="G106" s="25">
        <f t="shared" si="3"/>
        <v>0.98884758364312264</v>
      </c>
    </row>
    <row r="107" spans="1:7" x14ac:dyDescent="0.3">
      <c r="A107" s="22" t="s">
        <v>56</v>
      </c>
      <c r="B107" s="23">
        <v>80</v>
      </c>
      <c r="C107" s="23">
        <v>51</v>
      </c>
      <c r="D107" s="23">
        <v>76</v>
      </c>
      <c r="E107" s="23">
        <v>50</v>
      </c>
      <c r="F107" s="24">
        <f t="shared" si="2"/>
        <v>0.95</v>
      </c>
      <c r="G107" s="25">
        <f t="shared" si="3"/>
        <v>0.98039215686274506</v>
      </c>
    </row>
    <row r="108" spans="1:7" x14ac:dyDescent="0.3">
      <c r="A108" s="30" t="s">
        <v>35</v>
      </c>
      <c r="B108" s="23">
        <v>574</v>
      </c>
      <c r="C108" s="23">
        <v>392</v>
      </c>
      <c r="D108" s="23">
        <v>561</v>
      </c>
      <c r="E108" s="23">
        <v>379</v>
      </c>
      <c r="F108" s="24">
        <f t="shared" si="2"/>
        <v>0.97735191637630658</v>
      </c>
      <c r="G108" s="25">
        <f t="shared" si="3"/>
        <v>0.96683673469387754</v>
      </c>
    </row>
    <row r="109" spans="1:7" x14ac:dyDescent="0.3">
      <c r="A109" s="22" t="s">
        <v>55</v>
      </c>
      <c r="B109" s="23">
        <v>551</v>
      </c>
      <c r="C109" s="23">
        <v>379</v>
      </c>
      <c r="D109" s="23">
        <v>538</v>
      </c>
      <c r="E109" s="23">
        <v>366</v>
      </c>
      <c r="F109" s="24">
        <f t="shared" si="2"/>
        <v>0.97640653357531759</v>
      </c>
      <c r="G109" s="25">
        <f t="shared" si="3"/>
        <v>0.96569920844327173</v>
      </c>
    </row>
    <row r="110" spans="1:7" x14ac:dyDescent="0.3">
      <c r="A110" s="22" t="s">
        <v>56</v>
      </c>
      <c r="B110" s="23">
        <v>23</v>
      </c>
      <c r="C110" s="23">
        <v>13</v>
      </c>
      <c r="D110" s="23">
        <v>23</v>
      </c>
      <c r="E110" s="23">
        <v>13</v>
      </c>
      <c r="F110" s="24">
        <f t="shared" si="2"/>
        <v>1</v>
      </c>
      <c r="G110" s="25">
        <f t="shared" si="3"/>
        <v>1</v>
      </c>
    </row>
    <row r="111" spans="1:7" x14ac:dyDescent="0.3">
      <c r="A111" s="30" t="s">
        <v>36</v>
      </c>
      <c r="B111" s="23">
        <v>1861</v>
      </c>
      <c r="C111" s="23">
        <v>1376</v>
      </c>
      <c r="D111" s="23">
        <v>1861</v>
      </c>
      <c r="E111" s="23">
        <v>1376</v>
      </c>
      <c r="F111" s="24">
        <f t="shared" si="2"/>
        <v>1</v>
      </c>
      <c r="G111" s="25">
        <f t="shared" si="3"/>
        <v>1</v>
      </c>
    </row>
    <row r="112" spans="1:7" x14ac:dyDescent="0.3">
      <c r="A112" s="22" t="s">
        <v>55</v>
      </c>
      <c r="B112" s="23">
        <v>1688</v>
      </c>
      <c r="C112" s="23">
        <v>1259</v>
      </c>
      <c r="D112" s="23">
        <v>1688</v>
      </c>
      <c r="E112" s="23">
        <v>1259</v>
      </c>
      <c r="F112" s="24">
        <f t="shared" si="2"/>
        <v>1</v>
      </c>
      <c r="G112" s="25">
        <f t="shared" si="3"/>
        <v>1</v>
      </c>
    </row>
    <row r="113" spans="1:7" x14ac:dyDescent="0.3">
      <c r="A113" s="22" t="s">
        <v>56</v>
      </c>
      <c r="B113" s="23">
        <v>173</v>
      </c>
      <c r="C113" s="23">
        <v>117</v>
      </c>
      <c r="D113" s="23">
        <v>173</v>
      </c>
      <c r="E113" s="23">
        <v>117</v>
      </c>
      <c r="F113" s="24">
        <f t="shared" si="2"/>
        <v>1</v>
      </c>
      <c r="G113" s="25">
        <f t="shared" si="3"/>
        <v>1</v>
      </c>
    </row>
    <row r="114" spans="1:7" x14ac:dyDescent="0.3">
      <c r="A114" s="30" t="s">
        <v>37</v>
      </c>
      <c r="B114" s="23">
        <v>777</v>
      </c>
      <c r="C114" s="23">
        <v>503</v>
      </c>
      <c r="D114" s="23">
        <v>747</v>
      </c>
      <c r="E114" s="23">
        <v>479</v>
      </c>
      <c r="F114" s="24">
        <f t="shared" si="2"/>
        <v>0.96138996138996136</v>
      </c>
      <c r="G114" s="25">
        <f t="shared" si="3"/>
        <v>0.95228628230616297</v>
      </c>
    </row>
    <row r="115" spans="1:7" x14ac:dyDescent="0.3">
      <c r="A115" s="22" t="s">
        <v>55</v>
      </c>
      <c r="B115" s="23">
        <v>701</v>
      </c>
      <c r="C115" s="23">
        <v>460</v>
      </c>
      <c r="D115" s="23">
        <v>682</v>
      </c>
      <c r="E115" s="23">
        <v>447</v>
      </c>
      <c r="F115" s="24">
        <f t="shared" si="2"/>
        <v>0.97289586305278175</v>
      </c>
      <c r="G115" s="25">
        <f t="shared" si="3"/>
        <v>0.97173913043478266</v>
      </c>
    </row>
    <row r="116" spans="1:7" x14ac:dyDescent="0.3">
      <c r="A116" s="22" t="s">
        <v>56</v>
      </c>
      <c r="B116" s="23">
        <v>76</v>
      </c>
      <c r="C116" s="23">
        <v>43</v>
      </c>
      <c r="D116" s="23">
        <v>65</v>
      </c>
      <c r="E116" s="23">
        <v>32</v>
      </c>
      <c r="F116" s="24">
        <f t="shared" si="2"/>
        <v>0.85526315789473684</v>
      </c>
      <c r="G116" s="25">
        <f t="shared" si="3"/>
        <v>0.7441860465116279</v>
      </c>
    </row>
    <row r="117" spans="1:7" s="21" customFormat="1" x14ac:dyDescent="0.3">
      <c r="A117" s="26" t="s">
        <v>38</v>
      </c>
      <c r="B117" s="27">
        <v>5139</v>
      </c>
      <c r="C117" s="27">
        <v>3907</v>
      </c>
      <c r="D117" s="27">
        <v>4861</v>
      </c>
      <c r="E117" s="27">
        <v>3662</v>
      </c>
      <c r="F117" s="28">
        <f t="shared" si="2"/>
        <v>0.94590387234870599</v>
      </c>
      <c r="G117" s="29">
        <f t="shared" si="3"/>
        <v>0.93729203992833376</v>
      </c>
    </row>
    <row r="118" spans="1:7" x14ac:dyDescent="0.3">
      <c r="A118" s="22" t="s">
        <v>55</v>
      </c>
      <c r="B118" s="23">
        <v>4839</v>
      </c>
      <c r="C118" s="23">
        <v>3683</v>
      </c>
      <c r="D118" s="23">
        <v>4608</v>
      </c>
      <c r="E118" s="23">
        <v>3470</v>
      </c>
      <c r="F118" s="24">
        <f t="shared" si="2"/>
        <v>0.95226286422814632</v>
      </c>
      <c r="G118" s="25">
        <f t="shared" si="3"/>
        <v>0.94216671191963075</v>
      </c>
    </row>
    <row r="119" spans="1:7" x14ac:dyDescent="0.3">
      <c r="A119" s="22" t="s">
        <v>56</v>
      </c>
      <c r="B119" s="23">
        <v>300</v>
      </c>
      <c r="C119" s="23">
        <v>224</v>
      </c>
      <c r="D119" s="23">
        <v>253</v>
      </c>
      <c r="E119" s="23">
        <v>192</v>
      </c>
      <c r="F119" s="24">
        <f t="shared" si="2"/>
        <v>0.84333333333333338</v>
      </c>
      <c r="G119" s="25">
        <f t="shared" si="3"/>
        <v>0.8571428571428571</v>
      </c>
    </row>
    <row r="120" spans="1:7" x14ac:dyDescent="0.3">
      <c r="A120" s="30" t="s">
        <v>39</v>
      </c>
      <c r="B120" s="23">
        <v>4691</v>
      </c>
      <c r="C120" s="23">
        <v>3572</v>
      </c>
      <c r="D120" s="23">
        <v>4483</v>
      </c>
      <c r="E120" s="23">
        <v>3380</v>
      </c>
      <c r="F120" s="24">
        <f t="shared" si="2"/>
        <v>0.95565977403538693</v>
      </c>
      <c r="G120" s="25">
        <f t="shared" si="3"/>
        <v>0.94624860022396418</v>
      </c>
    </row>
    <row r="121" spans="1:7" x14ac:dyDescent="0.3">
      <c r="A121" s="22" t="s">
        <v>55</v>
      </c>
      <c r="B121" s="23">
        <v>4691</v>
      </c>
      <c r="C121" s="23">
        <v>3572</v>
      </c>
      <c r="D121" s="23">
        <v>4483</v>
      </c>
      <c r="E121" s="23">
        <v>3380</v>
      </c>
      <c r="F121" s="24">
        <f t="shared" si="2"/>
        <v>0.95565977403538693</v>
      </c>
      <c r="G121" s="25">
        <f t="shared" si="3"/>
        <v>0.94624860022396418</v>
      </c>
    </row>
    <row r="122" spans="1:7" x14ac:dyDescent="0.3">
      <c r="A122" s="30" t="s">
        <v>40</v>
      </c>
      <c r="B122" s="23">
        <v>448</v>
      </c>
      <c r="C122" s="23">
        <v>335</v>
      </c>
      <c r="D122" s="23">
        <v>378</v>
      </c>
      <c r="E122" s="23">
        <v>282</v>
      </c>
      <c r="F122" s="24">
        <f t="shared" si="2"/>
        <v>0.84375</v>
      </c>
      <c r="G122" s="25">
        <f t="shared" si="3"/>
        <v>0.84179104477611943</v>
      </c>
    </row>
    <row r="123" spans="1:7" x14ac:dyDescent="0.3">
      <c r="A123" s="22" t="s">
        <v>55</v>
      </c>
      <c r="B123" s="23">
        <v>148</v>
      </c>
      <c r="C123" s="23">
        <v>111</v>
      </c>
      <c r="D123" s="23">
        <v>125</v>
      </c>
      <c r="E123" s="23">
        <v>90</v>
      </c>
      <c r="F123" s="24">
        <f t="shared" si="2"/>
        <v>0.84459459459459463</v>
      </c>
      <c r="G123" s="25">
        <f t="shared" si="3"/>
        <v>0.81081081081081086</v>
      </c>
    </row>
    <row r="124" spans="1:7" x14ac:dyDescent="0.3">
      <c r="A124" s="22" t="s">
        <v>56</v>
      </c>
      <c r="B124" s="23">
        <v>300</v>
      </c>
      <c r="C124" s="23">
        <v>224</v>
      </c>
      <c r="D124" s="23">
        <v>253</v>
      </c>
      <c r="E124" s="23">
        <v>192</v>
      </c>
      <c r="F124" s="24">
        <f t="shared" si="2"/>
        <v>0.84333333333333338</v>
      </c>
      <c r="G124" s="25">
        <f t="shared" si="3"/>
        <v>0.8571428571428571</v>
      </c>
    </row>
    <row r="125" spans="1:7" s="21" customFormat="1" x14ac:dyDescent="0.3">
      <c r="A125" s="26" t="s">
        <v>41</v>
      </c>
      <c r="B125" s="27">
        <v>6461</v>
      </c>
      <c r="C125" s="27">
        <v>4378</v>
      </c>
      <c r="D125" s="27">
        <v>6398</v>
      </c>
      <c r="E125" s="27">
        <v>4329</v>
      </c>
      <c r="F125" s="28">
        <f t="shared" ref="F125:F157" si="4">D125/B125</f>
        <v>0.99024918743228607</v>
      </c>
      <c r="G125" s="29">
        <f t="shared" ref="G125:G157" si="5">E125/C125</f>
        <v>0.98880767473732301</v>
      </c>
    </row>
    <row r="126" spans="1:7" x14ac:dyDescent="0.3">
      <c r="A126" s="22" t="s">
        <v>55</v>
      </c>
      <c r="B126" s="23">
        <v>5756</v>
      </c>
      <c r="C126" s="23">
        <v>3926</v>
      </c>
      <c r="D126" s="23">
        <v>5695</v>
      </c>
      <c r="E126" s="23">
        <v>3879</v>
      </c>
      <c r="F126" s="24">
        <f t="shared" si="4"/>
        <v>0.98940236275191107</v>
      </c>
      <c r="G126" s="25">
        <f t="shared" si="5"/>
        <v>0.98802852776362715</v>
      </c>
    </row>
    <row r="127" spans="1:7" x14ac:dyDescent="0.3">
      <c r="A127" s="22" t="s">
        <v>56</v>
      </c>
      <c r="B127" s="23">
        <v>705</v>
      </c>
      <c r="C127" s="23">
        <v>452</v>
      </c>
      <c r="D127" s="23">
        <v>703</v>
      </c>
      <c r="E127" s="23">
        <v>450</v>
      </c>
      <c r="F127" s="24">
        <f t="shared" si="4"/>
        <v>0.99716312056737588</v>
      </c>
      <c r="G127" s="25">
        <f t="shared" si="5"/>
        <v>0.99557522123893805</v>
      </c>
    </row>
    <row r="128" spans="1:7" x14ac:dyDescent="0.3">
      <c r="A128" s="30" t="s">
        <v>42</v>
      </c>
      <c r="B128" s="23">
        <v>1954</v>
      </c>
      <c r="C128" s="23">
        <v>1362</v>
      </c>
      <c r="D128" s="23">
        <v>1948</v>
      </c>
      <c r="E128" s="23">
        <v>1359</v>
      </c>
      <c r="F128" s="24">
        <f t="shared" si="4"/>
        <v>0.9969293756397134</v>
      </c>
      <c r="G128" s="25">
        <f t="shared" si="5"/>
        <v>0.99779735682819382</v>
      </c>
    </row>
    <row r="129" spans="1:7" x14ac:dyDescent="0.3">
      <c r="A129" s="22" t="s">
        <v>55</v>
      </c>
      <c r="B129" s="23">
        <v>1755</v>
      </c>
      <c r="C129" s="23">
        <v>1226</v>
      </c>
      <c r="D129" s="23">
        <v>1749</v>
      </c>
      <c r="E129" s="23">
        <v>1223</v>
      </c>
      <c r="F129" s="24">
        <f t="shared" si="4"/>
        <v>0.99658119658119659</v>
      </c>
      <c r="G129" s="25">
        <f t="shared" si="5"/>
        <v>0.9975530179445351</v>
      </c>
    </row>
    <row r="130" spans="1:7" x14ac:dyDescent="0.3">
      <c r="A130" s="22" t="s">
        <v>56</v>
      </c>
      <c r="B130" s="23">
        <v>199</v>
      </c>
      <c r="C130" s="23">
        <v>136</v>
      </c>
      <c r="D130" s="23">
        <v>199</v>
      </c>
      <c r="E130" s="23">
        <v>136</v>
      </c>
      <c r="F130" s="24">
        <f t="shared" si="4"/>
        <v>1</v>
      </c>
      <c r="G130" s="25">
        <f t="shared" si="5"/>
        <v>1</v>
      </c>
    </row>
    <row r="131" spans="1:7" x14ac:dyDescent="0.3">
      <c r="A131" s="30" t="s">
        <v>43</v>
      </c>
      <c r="B131" s="23">
        <v>1403</v>
      </c>
      <c r="C131" s="23">
        <v>947</v>
      </c>
      <c r="D131" s="23">
        <v>1374</v>
      </c>
      <c r="E131" s="23">
        <v>926</v>
      </c>
      <c r="F131" s="24">
        <f t="shared" si="4"/>
        <v>0.97933000712758378</v>
      </c>
      <c r="G131" s="25">
        <f t="shared" si="5"/>
        <v>0.97782470960929246</v>
      </c>
    </row>
    <row r="132" spans="1:7" x14ac:dyDescent="0.3">
      <c r="A132" s="22" t="s">
        <v>55</v>
      </c>
      <c r="B132" s="23">
        <v>1180</v>
      </c>
      <c r="C132" s="23">
        <v>816</v>
      </c>
      <c r="D132" s="23">
        <v>1151</v>
      </c>
      <c r="E132" s="23">
        <v>795</v>
      </c>
      <c r="F132" s="24">
        <f t="shared" si="4"/>
        <v>0.97542372881355932</v>
      </c>
      <c r="G132" s="25">
        <f t="shared" si="5"/>
        <v>0.97426470588235292</v>
      </c>
    </row>
    <row r="133" spans="1:7" x14ac:dyDescent="0.3">
      <c r="A133" s="22" t="s">
        <v>56</v>
      </c>
      <c r="B133" s="23">
        <v>223</v>
      </c>
      <c r="C133" s="23">
        <v>131</v>
      </c>
      <c r="D133" s="23">
        <v>223</v>
      </c>
      <c r="E133" s="23">
        <v>131</v>
      </c>
      <c r="F133" s="24">
        <f t="shared" si="4"/>
        <v>1</v>
      </c>
      <c r="G133" s="25">
        <f t="shared" si="5"/>
        <v>1</v>
      </c>
    </row>
    <row r="134" spans="1:7" x14ac:dyDescent="0.3">
      <c r="A134" s="30" t="s">
        <v>44</v>
      </c>
      <c r="B134" s="23">
        <v>789</v>
      </c>
      <c r="C134" s="23">
        <v>537</v>
      </c>
      <c r="D134" s="23">
        <v>785</v>
      </c>
      <c r="E134" s="23">
        <v>534</v>
      </c>
      <c r="F134" s="24">
        <f t="shared" si="4"/>
        <v>0.99493029150823831</v>
      </c>
      <c r="G134" s="25">
        <f t="shared" si="5"/>
        <v>0.994413407821229</v>
      </c>
    </row>
    <row r="135" spans="1:7" x14ac:dyDescent="0.3">
      <c r="A135" s="22" t="s">
        <v>55</v>
      </c>
      <c r="B135" s="23">
        <v>685</v>
      </c>
      <c r="C135" s="23">
        <v>464</v>
      </c>
      <c r="D135" s="23">
        <v>681</v>
      </c>
      <c r="E135" s="23">
        <v>461</v>
      </c>
      <c r="F135" s="24">
        <f t="shared" si="4"/>
        <v>0.99416058394160589</v>
      </c>
      <c r="G135" s="25">
        <f t="shared" si="5"/>
        <v>0.99353448275862066</v>
      </c>
    </row>
    <row r="136" spans="1:7" x14ac:dyDescent="0.3">
      <c r="A136" s="22" t="s">
        <v>56</v>
      </c>
      <c r="B136" s="23">
        <v>104</v>
      </c>
      <c r="C136" s="23">
        <v>73</v>
      </c>
      <c r="D136" s="23">
        <v>104</v>
      </c>
      <c r="E136" s="23">
        <v>73</v>
      </c>
      <c r="F136" s="24">
        <f t="shared" si="4"/>
        <v>1</v>
      </c>
      <c r="G136" s="25">
        <f t="shared" si="5"/>
        <v>1</v>
      </c>
    </row>
    <row r="137" spans="1:7" x14ac:dyDescent="0.3">
      <c r="A137" s="30" t="s">
        <v>45</v>
      </c>
      <c r="B137" s="23">
        <v>1117</v>
      </c>
      <c r="C137" s="23">
        <v>742</v>
      </c>
      <c r="D137" s="23">
        <v>1093</v>
      </c>
      <c r="E137" s="23">
        <v>720</v>
      </c>
      <c r="F137" s="24">
        <f t="shared" si="4"/>
        <v>0.9785138764547896</v>
      </c>
      <c r="G137" s="25">
        <f t="shared" si="5"/>
        <v>0.9703504043126685</v>
      </c>
    </row>
    <row r="138" spans="1:7" x14ac:dyDescent="0.3">
      <c r="A138" s="22" t="s">
        <v>55</v>
      </c>
      <c r="B138" s="23">
        <v>1015</v>
      </c>
      <c r="C138" s="23">
        <v>675</v>
      </c>
      <c r="D138" s="23">
        <v>993</v>
      </c>
      <c r="E138" s="23">
        <v>655</v>
      </c>
      <c r="F138" s="24">
        <f t="shared" si="4"/>
        <v>0.97832512315270936</v>
      </c>
      <c r="G138" s="25">
        <f t="shared" si="5"/>
        <v>0.97037037037037033</v>
      </c>
    </row>
    <row r="139" spans="1:7" x14ac:dyDescent="0.3">
      <c r="A139" s="22" t="s">
        <v>56</v>
      </c>
      <c r="B139" s="23">
        <v>102</v>
      </c>
      <c r="C139" s="23">
        <v>67</v>
      </c>
      <c r="D139" s="23">
        <v>100</v>
      </c>
      <c r="E139" s="23">
        <v>65</v>
      </c>
      <c r="F139" s="24">
        <f t="shared" si="4"/>
        <v>0.98039215686274506</v>
      </c>
      <c r="G139" s="25">
        <f t="shared" si="5"/>
        <v>0.97014925373134331</v>
      </c>
    </row>
    <row r="140" spans="1:7" x14ac:dyDescent="0.3">
      <c r="A140" s="30" t="s">
        <v>46</v>
      </c>
      <c r="B140" s="23">
        <v>1198</v>
      </c>
      <c r="C140" s="23">
        <v>790</v>
      </c>
      <c r="D140" s="23">
        <v>1198</v>
      </c>
      <c r="E140" s="23">
        <v>790</v>
      </c>
      <c r="F140" s="24">
        <f t="shared" si="4"/>
        <v>1</v>
      </c>
      <c r="G140" s="25">
        <f t="shared" si="5"/>
        <v>1</v>
      </c>
    </row>
    <row r="141" spans="1:7" x14ac:dyDescent="0.3">
      <c r="A141" s="22" t="s">
        <v>55</v>
      </c>
      <c r="B141" s="23">
        <v>1121</v>
      </c>
      <c r="C141" s="23">
        <v>745</v>
      </c>
      <c r="D141" s="23">
        <v>1121</v>
      </c>
      <c r="E141" s="23">
        <v>745</v>
      </c>
      <c r="F141" s="24">
        <f t="shared" si="4"/>
        <v>1</v>
      </c>
      <c r="G141" s="25">
        <f t="shared" si="5"/>
        <v>1</v>
      </c>
    </row>
    <row r="142" spans="1:7" x14ac:dyDescent="0.3">
      <c r="A142" s="22" t="s">
        <v>56</v>
      </c>
      <c r="B142" s="23">
        <v>77</v>
      </c>
      <c r="C142" s="23">
        <v>45</v>
      </c>
      <c r="D142" s="23">
        <v>77</v>
      </c>
      <c r="E142" s="23">
        <v>45</v>
      </c>
      <c r="F142" s="24">
        <f t="shared" si="4"/>
        <v>1</v>
      </c>
      <c r="G142" s="25">
        <f t="shared" si="5"/>
        <v>1</v>
      </c>
    </row>
    <row r="143" spans="1:7" s="21" customFormat="1" x14ac:dyDescent="0.3">
      <c r="A143" s="26" t="s">
        <v>47</v>
      </c>
      <c r="B143" s="27">
        <v>5267</v>
      </c>
      <c r="C143" s="27">
        <v>3607</v>
      </c>
      <c r="D143" s="27">
        <v>5183</v>
      </c>
      <c r="E143" s="27">
        <v>3555</v>
      </c>
      <c r="F143" s="28">
        <f t="shared" si="4"/>
        <v>0.98405164230112019</v>
      </c>
      <c r="G143" s="29">
        <f t="shared" si="5"/>
        <v>0.9855835874688107</v>
      </c>
    </row>
    <row r="144" spans="1:7" x14ac:dyDescent="0.3">
      <c r="A144" s="22" t="s">
        <v>55</v>
      </c>
      <c r="B144" s="23">
        <v>4961</v>
      </c>
      <c r="C144" s="23">
        <v>3419</v>
      </c>
      <c r="D144" s="23">
        <v>4879</v>
      </c>
      <c r="E144" s="23">
        <v>3368</v>
      </c>
      <c r="F144" s="24">
        <f t="shared" si="4"/>
        <v>0.98347107438016534</v>
      </c>
      <c r="G144" s="25">
        <f t="shared" si="5"/>
        <v>0.98508335770693189</v>
      </c>
    </row>
    <row r="145" spans="1:7" x14ac:dyDescent="0.3">
      <c r="A145" s="22" t="s">
        <v>56</v>
      </c>
      <c r="B145" s="23">
        <v>306</v>
      </c>
      <c r="C145" s="23">
        <v>188</v>
      </c>
      <c r="D145" s="23">
        <v>304</v>
      </c>
      <c r="E145" s="23">
        <v>187</v>
      </c>
      <c r="F145" s="24">
        <f t="shared" si="4"/>
        <v>0.99346405228758172</v>
      </c>
      <c r="G145" s="25">
        <f t="shared" si="5"/>
        <v>0.99468085106382975</v>
      </c>
    </row>
    <row r="146" spans="1:7" x14ac:dyDescent="0.3">
      <c r="A146" s="30" t="s">
        <v>48</v>
      </c>
      <c r="B146" s="23">
        <v>1051</v>
      </c>
      <c r="C146" s="23">
        <v>675</v>
      </c>
      <c r="D146" s="23">
        <v>1035</v>
      </c>
      <c r="E146" s="23">
        <v>665</v>
      </c>
      <c r="F146" s="24">
        <f t="shared" si="4"/>
        <v>0.98477640342530925</v>
      </c>
      <c r="G146" s="25">
        <f t="shared" si="5"/>
        <v>0.98518518518518516</v>
      </c>
    </row>
    <row r="147" spans="1:7" x14ac:dyDescent="0.3">
      <c r="A147" s="22" t="s">
        <v>55</v>
      </c>
      <c r="B147" s="23">
        <v>988</v>
      </c>
      <c r="C147" s="23">
        <v>641</v>
      </c>
      <c r="D147" s="23">
        <v>972</v>
      </c>
      <c r="E147" s="23">
        <v>631</v>
      </c>
      <c r="F147" s="24">
        <f t="shared" si="4"/>
        <v>0.98380566801619429</v>
      </c>
      <c r="G147" s="25">
        <f t="shared" si="5"/>
        <v>0.98439937597503901</v>
      </c>
    </row>
    <row r="148" spans="1:7" x14ac:dyDescent="0.3">
      <c r="A148" s="22" t="s">
        <v>56</v>
      </c>
      <c r="B148" s="23">
        <v>63</v>
      </c>
      <c r="C148" s="23">
        <v>34</v>
      </c>
      <c r="D148" s="23">
        <v>63</v>
      </c>
      <c r="E148" s="23">
        <v>34</v>
      </c>
      <c r="F148" s="24">
        <f t="shared" si="4"/>
        <v>1</v>
      </c>
      <c r="G148" s="25">
        <f t="shared" si="5"/>
        <v>1</v>
      </c>
    </row>
    <row r="149" spans="1:7" x14ac:dyDescent="0.3">
      <c r="A149" s="30" t="s">
        <v>49</v>
      </c>
      <c r="B149" s="23">
        <v>1020</v>
      </c>
      <c r="C149" s="23">
        <v>655</v>
      </c>
      <c r="D149" s="23">
        <v>1010</v>
      </c>
      <c r="E149" s="23">
        <v>649</v>
      </c>
      <c r="F149" s="24">
        <f t="shared" si="4"/>
        <v>0.99019607843137258</v>
      </c>
      <c r="G149" s="25">
        <f t="shared" si="5"/>
        <v>0.99083969465648858</v>
      </c>
    </row>
    <row r="150" spans="1:7" x14ac:dyDescent="0.3">
      <c r="A150" s="22" t="s">
        <v>55</v>
      </c>
      <c r="B150" s="23">
        <v>941</v>
      </c>
      <c r="C150" s="23">
        <v>615</v>
      </c>
      <c r="D150" s="23">
        <v>931</v>
      </c>
      <c r="E150" s="23">
        <v>609</v>
      </c>
      <c r="F150" s="24">
        <f t="shared" si="4"/>
        <v>0.98937300743889478</v>
      </c>
      <c r="G150" s="25">
        <f t="shared" si="5"/>
        <v>0.99024390243902438</v>
      </c>
    </row>
    <row r="151" spans="1:7" x14ac:dyDescent="0.3">
      <c r="A151" s="22" t="s">
        <v>56</v>
      </c>
      <c r="B151" s="23">
        <v>79</v>
      </c>
      <c r="C151" s="23">
        <v>40</v>
      </c>
      <c r="D151" s="23">
        <v>79</v>
      </c>
      <c r="E151" s="23">
        <v>40</v>
      </c>
      <c r="F151" s="24">
        <f t="shared" si="4"/>
        <v>1</v>
      </c>
      <c r="G151" s="25">
        <f t="shared" si="5"/>
        <v>1</v>
      </c>
    </row>
    <row r="152" spans="1:7" x14ac:dyDescent="0.3">
      <c r="A152" s="30" t="s">
        <v>50</v>
      </c>
      <c r="B152" s="23">
        <v>1285</v>
      </c>
      <c r="C152" s="23">
        <v>913</v>
      </c>
      <c r="D152" s="23">
        <v>1270</v>
      </c>
      <c r="E152" s="23">
        <v>906</v>
      </c>
      <c r="F152" s="24">
        <f t="shared" si="4"/>
        <v>0.98832684824902728</v>
      </c>
      <c r="G152" s="25">
        <f t="shared" si="5"/>
        <v>0.99233296823658268</v>
      </c>
    </row>
    <row r="153" spans="1:7" x14ac:dyDescent="0.3">
      <c r="A153" s="22" t="s">
        <v>55</v>
      </c>
      <c r="B153" s="23">
        <v>1216</v>
      </c>
      <c r="C153" s="23">
        <v>860</v>
      </c>
      <c r="D153" s="23">
        <v>1202</v>
      </c>
      <c r="E153" s="23">
        <v>853</v>
      </c>
      <c r="F153" s="24">
        <f t="shared" si="4"/>
        <v>0.98848684210526316</v>
      </c>
      <c r="G153" s="25">
        <f t="shared" si="5"/>
        <v>0.99186046511627912</v>
      </c>
    </row>
    <row r="154" spans="1:7" x14ac:dyDescent="0.3">
      <c r="A154" s="22" t="s">
        <v>56</v>
      </c>
      <c r="B154" s="23">
        <v>69</v>
      </c>
      <c r="C154" s="23">
        <v>53</v>
      </c>
      <c r="D154" s="23">
        <v>68</v>
      </c>
      <c r="E154" s="23">
        <v>53</v>
      </c>
      <c r="F154" s="24">
        <f t="shared" si="4"/>
        <v>0.98550724637681164</v>
      </c>
      <c r="G154" s="25">
        <f t="shared" si="5"/>
        <v>1</v>
      </c>
    </row>
    <row r="155" spans="1:7" x14ac:dyDescent="0.3">
      <c r="A155" s="30" t="s">
        <v>51</v>
      </c>
      <c r="B155" s="23">
        <v>1911</v>
      </c>
      <c r="C155" s="23">
        <v>1364</v>
      </c>
      <c r="D155" s="23">
        <v>1868</v>
      </c>
      <c r="E155" s="23">
        <v>1335</v>
      </c>
      <c r="F155" s="24">
        <f t="shared" si="4"/>
        <v>0.97749869178440607</v>
      </c>
      <c r="G155" s="25">
        <f t="shared" si="5"/>
        <v>0.97873900293255134</v>
      </c>
    </row>
    <row r="156" spans="1:7" x14ac:dyDescent="0.3">
      <c r="A156" s="22" t="s">
        <v>55</v>
      </c>
      <c r="B156" s="23">
        <v>1816</v>
      </c>
      <c r="C156" s="23">
        <v>1303</v>
      </c>
      <c r="D156" s="23">
        <v>1774</v>
      </c>
      <c r="E156" s="23">
        <v>1275</v>
      </c>
      <c r="F156" s="24">
        <f t="shared" si="4"/>
        <v>0.97687224669603523</v>
      </c>
      <c r="G156" s="25">
        <f t="shared" si="5"/>
        <v>0.97851112816577135</v>
      </c>
    </row>
    <row r="157" spans="1:7" ht="17.25" thickBot="1" x14ac:dyDescent="0.35">
      <c r="A157" s="31" t="s">
        <v>56</v>
      </c>
      <c r="B157" s="32">
        <v>95</v>
      </c>
      <c r="C157" s="32">
        <v>61</v>
      </c>
      <c r="D157" s="32">
        <v>94</v>
      </c>
      <c r="E157" s="32">
        <v>60</v>
      </c>
      <c r="F157" s="33">
        <f t="shared" si="4"/>
        <v>0.98947368421052628</v>
      </c>
      <c r="G157" s="34">
        <f t="shared" si="5"/>
        <v>0.98360655737704916</v>
      </c>
    </row>
  </sheetData>
  <mergeCells count="7">
    <mergeCell ref="A2:G2"/>
    <mergeCell ref="A4:A6"/>
    <mergeCell ref="B4:E4"/>
    <mergeCell ref="F4:G5"/>
    <mergeCell ref="B5:B6"/>
    <mergeCell ref="C5:C6"/>
    <mergeCell ref="D5:E5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57"/>
  <sheetViews>
    <sheetView zoomScale="90" zoomScaleNormal="90" workbookViewId="0">
      <selection activeCell="O16" sqref="O16"/>
    </sheetView>
  </sheetViews>
  <sheetFormatPr defaultRowHeight="12.75" x14ac:dyDescent="0.2"/>
  <cols>
    <col min="1" max="1" width="21.42578125" style="64" bestFit="1" customWidth="1"/>
    <col min="2" max="16384" width="9.140625" style="40"/>
  </cols>
  <sheetData>
    <row r="2" spans="1:7" ht="40.5" customHeight="1" x14ac:dyDescent="0.2">
      <c r="A2" s="474" t="s">
        <v>116</v>
      </c>
      <c r="B2" s="474"/>
      <c r="C2" s="474"/>
      <c r="D2" s="474"/>
      <c r="E2" s="474"/>
      <c r="F2" s="489"/>
      <c r="G2" s="489"/>
    </row>
    <row r="3" spans="1:7" ht="13.5" thickBot="1" x14ac:dyDescent="0.25">
      <c r="A3" s="65" t="s">
        <v>63</v>
      </c>
    </row>
    <row r="4" spans="1:7" s="8" customFormat="1" x14ac:dyDescent="0.25">
      <c r="A4" s="490" t="s">
        <v>62</v>
      </c>
      <c r="B4" s="484" t="s">
        <v>57</v>
      </c>
      <c r="C4" s="484"/>
      <c r="D4" s="484"/>
      <c r="E4" s="484"/>
      <c r="F4" s="477" t="s">
        <v>58</v>
      </c>
      <c r="G4" s="478"/>
    </row>
    <row r="5" spans="1:7" s="8" customFormat="1" ht="31.5" customHeight="1" x14ac:dyDescent="0.25">
      <c r="A5" s="491"/>
      <c r="B5" s="485" t="s">
        <v>0</v>
      </c>
      <c r="C5" s="487" t="s">
        <v>1</v>
      </c>
      <c r="D5" s="487" t="s">
        <v>52</v>
      </c>
      <c r="E5" s="485"/>
      <c r="F5" s="479"/>
      <c r="G5" s="480"/>
    </row>
    <row r="6" spans="1:7" s="8" customFormat="1" ht="26.25" thickBot="1" x14ac:dyDescent="0.3">
      <c r="A6" s="492"/>
      <c r="B6" s="486"/>
      <c r="C6" s="488"/>
      <c r="D6" s="431" t="s">
        <v>0</v>
      </c>
      <c r="E6" s="432" t="s">
        <v>1</v>
      </c>
      <c r="F6" s="431" t="s">
        <v>0</v>
      </c>
      <c r="G6" s="11" t="s">
        <v>53</v>
      </c>
    </row>
    <row r="7" spans="1:7" s="60" customFormat="1" ht="15" customHeight="1" x14ac:dyDescent="0.2">
      <c r="A7" s="45" t="s">
        <v>59</v>
      </c>
      <c r="B7" s="46">
        <v>55906</v>
      </c>
      <c r="C7" s="46">
        <v>38642</v>
      </c>
      <c r="D7" s="46">
        <v>54531</v>
      </c>
      <c r="E7" s="46">
        <v>37758</v>
      </c>
      <c r="F7" s="63">
        <f>D7/B7</f>
        <v>0.9754051443494437</v>
      </c>
      <c r="G7" s="712">
        <f>E7/C7</f>
        <v>0.9771233373013819</v>
      </c>
    </row>
    <row r="8" spans="1:7" x14ac:dyDescent="0.2">
      <c r="A8" s="66" t="s">
        <v>55</v>
      </c>
      <c r="B8" s="23">
        <v>51416</v>
      </c>
      <c r="C8" s="41">
        <v>35767</v>
      </c>
      <c r="D8" s="23">
        <v>50135</v>
      </c>
      <c r="E8" s="23">
        <v>34944</v>
      </c>
      <c r="F8" s="62">
        <f t="shared" ref="F8:F71" si="0">D8/B8</f>
        <v>0.97508557647424932</v>
      </c>
      <c r="G8" s="524">
        <f t="shared" ref="G8:G71" si="1">E8/C8</f>
        <v>0.97698996281488526</v>
      </c>
    </row>
    <row r="9" spans="1:7" x14ac:dyDescent="0.2">
      <c r="A9" s="66" t="s">
        <v>56</v>
      </c>
      <c r="B9" s="23">
        <v>4490</v>
      </c>
      <c r="C9" s="41">
        <v>2875</v>
      </c>
      <c r="D9" s="23">
        <v>4396</v>
      </c>
      <c r="E9" s="23">
        <v>2814</v>
      </c>
      <c r="F9" s="62">
        <f t="shared" si="0"/>
        <v>0.97906458797327389</v>
      </c>
      <c r="G9" s="524">
        <f t="shared" si="1"/>
        <v>0.97878260869565215</v>
      </c>
    </row>
    <row r="10" spans="1:7" s="60" customFormat="1" x14ac:dyDescent="0.2">
      <c r="A10" s="44" t="s">
        <v>66</v>
      </c>
      <c r="B10" s="27">
        <v>8046</v>
      </c>
      <c r="C10" s="27">
        <v>5410</v>
      </c>
      <c r="D10" s="27">
        <v>7953</v>
      </c>
      <c r="E10" s="27">
        <v>5360</v>
      </c>
      <c r="F10" s="63">
        <f t="shared" si="0"/>
        <v>0.98844146159582402</v>
      </c>
      <c r="G10" s="712">
        <f t="shared" si="1"/>
        <v>0.99075785582255083</v>
      </c>
    </row>
    <row r="11" spans="1:7" x14ac:dyDescent="0.2">
      <c r="A11" s="66" t="s">
        <v>55</v>
      </c>
      <c r="B11" s="23">
        <v>7366</v>
      </c>
      <c r="C11" s="23">
        <v>4987</v>
      </c>
      <c r="D11" s="23">
        <v>7284</v>
      </c>
      <c r="E11" s="23">
        <v>4940</v>
      </c>
      <c r="F11" s="62">
        <f t="shared" si="0"/>
        <v>0.98886777083898991</v>
      </c>
      <c r="G11" s="524">
        <f t="shared" si="1"/>
        <v>0.99057549629035491</v>
      </c>
    </row>
    <row r="12" spans="1:7" x14ac:dyDescent="0.2">
      <c r="A12" s="66" t="s">
        <v>56</v>
      </c>
      <c r="B12" s="23">
        <v>680</v>
      </c>
      <c r="C12" s="23">
        <v>423</v>
      </c>
      <c r="D12" s="23">
        <v>669</v>
      </c>
      <c r="E12" s="23">
        <v>420</v>
      </c>
      <c r="F12" s="62">
        <f t="shared" si="0"/>
        <v>0.98382352941176465</v>
      </c>
      <c r="G12" s="524">
        <f t="shared" si="1"/>
        <v>0.99290780141843971</v>
      </c>
    </row>
    <row r="13" spans="1:7" x14ac:dyDescent="0.2">
      <c r="A13" s="66" t="s">
        <v>67</v>
      </c>
      <c r="B13" s="23">
        <v>2319</v>
      </c>
      <c r="C13" s="23">
        <v>1601</v>
      </c>
      <c r="D13" s="23">
        <v>2316</v>
      </c>
      <c r="E13" s="23">
        <v>1601</v>
      </c>
      <c r="F13" s="62">
        <f t="shared" si="0"/>
        <v>0.99870633893919791</v>
      </c>
      <c r="G13" s="524">
        <f t="shared" si="1"/>
        <v>1</v>
      </c>
    </row>
    <row r="14" spans="1:7" x14ac:dyDescent="0.2">
      <c r="A14" s="66" t="s">
        <v>55</v>
      </c>
      <c r="B14" s="23">
        <v>2031</v>
      </c>
      <c r="C14" s="23">
        <v>1410</v>
      </c>
      <c r="D14" s="23">
        <v>2028</v>
      </c>
      <c r="E14" s="23">
        <v>1410</v>
      </c>
      <c r="F14" s="62">
        <f t="shared" si="0"/>
        <v>0.99852289512555392</v>
      </c>
      <c r="G14" s="524">
        <f t="shared" si="1"/>
        <v>1</v>
      </c>
    </row>
    <row r="15" spans="1:7" x14ac:dyDescent="0.2">
      <c r="A15" s="66" t="s">
        <v>56</v>
      </c>
      <c r="B15" s="23">
        <v>288</v>
      </c>
      <c r="C15" s="23">
        <v>191</v>
      </c>
      <c r="D15" s="23">
        <v>288</v>
      </c>
      <c r="E15" s="23">
        <v>191</v>
      </c>
      <c r="F15" s="62">
        <f t="shared" si="0"/>
        <v>1</v>
      </c>
      <c r="G15" s="524">
        <f t="shared" si="1"/>
        <v>1</v>
      </c>
    </row>
    <row r="16" spans="1:7" x14ac:dyDescent="0.2">
      <c r="A16" s="66" t="s">
        <v>68</v>
      </c>
      <c r="B16" s="23">
        <v>850</v>
      </c>
      <c r="C16" s="23">
        <v>506</v>
      </c>
      <c r="D16" s="23">
        <v>827</v>
      </c>
      <c r="E16" s="23">
        <v>494</v>
      </c>
      <c r="F16" s="62">
        <f t="shared" si="0"/>
        <v>0.9729411764705882</v>
      </c>
      <c r="G16" s="524">
        <f t="shared" si="1"/>
        <v>0.97628458498023718</v>
      </c>
    </row>
    <row r="17" spans="1:7" x14ac:dyDescent="0.2">
      <c r="A17" s="66" t="s">
        <v>55</v>
      </c>
      <c r="B17" s="23">
        <v>696</v>
      </c>
      <c r="C17" s="23">
        <v>419</v>
      </c>
      <c r="D17" s="23">
        <v>673</v>
      </c>
      <c r="E17" s="23">
        <v>407</v>
      </c>
      <c r="F17" s="62">
        <f t="shared" si="0"/>
        <v>0.96695402298850575</v>
      </c>
      <c r="G17" s="524">
        <f t="shared" si="1"/>
        <v>0.97136038186157514</v>
      </c>
    </row>
    <row r="18" spans="1:7" x14ac:dyDescent="0.2">
      <c r="A18" s="66" t="s">
        <v>56</v>
      </c>
      <c r="B18" s="23">
        <v>154</v>
      </c>
      <c r="C18" s="23">
        <v>87</v>
      </c>
      <c r="D18" s="23">
        <v>154</v>
      </c>
      <c r="E18" s="23">
        <v>87</v>
      </c>
      <c r="F18" s="62">
        <f t="shared" si="0"/>
        <v>1</v>
      </c>
      <c r="G18" s="524">
        <f t="shared" si="1"/>
        <v>1</v>
      </c>
    </row>
    <row r="19" spans="1:7" x14ac:dyDescent="0.2">
      <c r="A19" s="66" t="s">
        <v>69</v>
      </c>
      <c r="B19" s="23">
        <v>1828</v>
      </c>
      <c r="C19" s="23">
        <v>1336</v>
      </c>
      <c r="D19" s="23">
        <v>1790</v>
      </c>
      <c r="E19" s="23">
        <v>1308</v>
      </c>
      <c r="F19" s="62">
        <f t="shared" si="0"/>
        <v>0.97921225382932164</v>
      </c>
      <c r="G19" s="524">
        <f t="shared" si="1"/>
        <v>0.97904191616766467</v>
      </c>
    </row>
    <row r="20" spans="1:7" x14ac:dyDescent="0.2">
      <c r="A20" s="66" t="s">
        <v>55</v>
      </c>
      <c r="B20" s="23">
        <v>1790</v>
      </c>
      <c r="C20" s="23">
        <v>1311</v>
      </c>
      <c r="D20" s="23">
        <v>1752</v>
      </c>
      <c r="E20" s="23">
        <v>1283</v>
      </c>
      <c r="F20" s="62">
        <f t="shared" si="0"/>
        <v>0.97877094972067036</v>
      </c>
      <c r="G20" s="524">
        <f t="shared" si="1"/>
        <v>0.97864225781845915</v>
      </c>
    </row>
    <row r="21" spans="1:7" x14ac:dyDescent="0.2">
      <c r="A21" s="66" t="s">
        <v>56</v>
      </c>
      <c r="B21" s="23">
        <v>38</v>
      </c>
      <c r="C21" s="23">
        <v>25</v>
      </c>
      <c r="D21" s="23">
        <v>38</v>
      </c>
      <c r="E21" s="23">
        <v>25</v>
      </c>
      <c r="F21" s="62">
        <f t="shared" si="0"/>
        <v>1</v>
      </c>
      <c r="G21" s="524">
        <f t="shared" si="1"/>
        <v>1</v>
      </c>
    </row>
    <row r="22" spans="1:7" x14ac:dyDescent="0.2">
      <c r="A22" s="66" t="s">
        <v>70</v>
      </c>
      <c r="B22" s="23">
        <v>1321</v>
      </c>
      <c r="C22" s="23">
        <v>873</v>
      </c>
      <c r="D22" s="23">
        <v>1313</v>
      </c>
      <c r="E22" s="23">
        <v>869</v>
      </c>
      <c r="F22" s="62">
        <f t="shared" si="0"/>
        <v>0.99394398183194554</v>
      </c>
      <c r="G22" s="524">
        <f t="shared" si="1"/>
        <v>0.99541809851088203</v>
      </c>
    </row>
    <row r="23" spans="1:7" x14ac:dyDescent="0.2">
      <c r="A23" s="66" t="s">
        <v>55</v>
      </c>
      <c r="B23" s="23">
        <v>1276</v>
      </c>
      <c r="C23" s="23">
        <v>837</v>
      </c>
      <c r="D23" s="23">
        <v>1269</v>
      </c>
      <c r="E23" s="23">
        <v>834</v>
      </c>
      <c r="F23" s="62">
        <f t="shared" si="0"/>
        <v>0.99451410658307215</v>
      </c>
      <c r="G23" s="524">
        <f t="shared" si="1"/>
        <v>0.99641577060931896</v>
      </c>
    </row>
    <row r="24" spans="1:7" x14ac:dyDescent="0.2">
      <c r="A24" s="66" t="s">
        <v>56</v>
      </c>
      <c r="B24" s="23">
        <v>45</v>
      </c>
      <c r="C24" s="23">
        <v>36</v>
      </c>
      <c r="D24" s="23">
        <v>44</v>
      </c>
      <c r="E24" s="23">
        <v>35</v>
      </c>
      <c r="F24" s="62">
        <f t="shared" si="0"/>
        <v>0.97777777777777775</v>
      </c>
      <c r="G24" s="524">
        <f t="shared" si="1"/>
        <v>0.97222222222222221</v>
      </c>
    </row>
    <row r="25" spans="1:7" x14ac:dyDescent="0.2">
      <c r="A25" s="66" t="s">
        <v>71</v>
      </c>
      <c r="B25" s="23">
        <v>1081</v>
      </c>
      <c r="C25" s="23">
        <v>696</v>
      </c>
      <c r="D25" s="23">
        <v>1080</v>
      </c>
      <c r="E25" s="23">
        <v>696</v>
      </c>
      <c r="F25" s="62">
        <f t="shared" si="0"/>
        <v>0.99907493061979646</v>
      </c>
      <c r="G25" s="524">
        <f t="shared" si="1"/>
        <v>1</v>
      </c>
    </row>
    <row r="26" spans="1:7" x14ac:dyDescent="0.2">
      <c r="A26" s="66" t="s">
        <v>55</v>
      </c>
      <c r="B26" s="23">
        <v>1051</v>
      </c>
      <c r="C26" s="23">
        <v>676</v>
      </c>
      <c r="D26" s="23">
        <v>1050</v>
      </c>
      <c r="E26" s="23">
        <v>676</v>
      </c>
      <c r="F26" s="62">
        <f t="shared" si="0"/>
        <v>0.99904852521408183</v>
      </c>
      <c r="G26" s="524">
        <f t="shared" si="1"/>
        <v>1</v>
      </c>
    </row>
    <row r="27" spans="1:7" x14ac:dyDescent="0.2">
      <c r="A27" s="66" t="s">
        <v>56</v>
      </c>
      <c r="B27" s="23">
        <v>30</v>
      </c>
      <c r="C27" s="23">
        <v>20</v>
      </c>
      <c r="D27" s="23">
        <v>30</v>
      </c>
      <c r="E27" s="23">
        <v>20</v>
      </c>
      <c r="F27" s="62">
        <f t="shared" si="0"/>
        <v>1</v>
      </c>
      <c r="G27" s="524">
        <f t="shared" si="1"/>
        <v>1</v>
      </c>
    </row>
    <row r="28" spans="1:7" x14ac:dyDescent="0.2">
      <c r="A28" s="66" t="s">
        <v>72</v>
      </c>
      <c r="B28" s="23">
        <v>647</v>
      </c>
      <c r="C28" s="23">
        <v>398</v>
      </c>
      <c r="D28" s="23">
        <v>627</v>
      </c>
      <c r="E28" s="23">
        <v>392</v>
      </c>
      <c r="F28" s="62">
        <f t="shared" si="0"/>
        <v>0.96908809891808345</v>
      </c>
      <c r="G28" s="524">
        <f t="shared" si="1"/>
        <v>0.98492462311557794</v>
      </c>
    </row>
    <row r="29" spans="1:7" x14ac:dyDescent="0.2">
      <c r="A29" s="66" t="s">
        <v>55</v>
      </c>
      <c r="B29" s="23">
        <v>522</v>
      </c>
      <c r="C29" s="23">
        <v>334</v>
      </c>
      <c r="D29" s="23">
        <v>512</v>
      </c>
      <c r="E29" s="23">
        <v>330</v>
      </c>
      <c r="F29" s="62">
        <f t="shared" si="0"/>
        <v>0.98084291187739459</v>
      </c>
      <c r="G29" s="524">
        <f t="shared" si="1"/>
        <v>0.9880239520958084</v>
      </c>
    </row>
    <row r="30" spans="1:7" x14ac:dyDescent="0.2">
      <c r="A30" s="66" t="s">
        <v>56</v>
      </c>
      <c r="B30" s="23">
        <v>125</v>
      </c>
      <c r="C30" s="23">
        <v>64</v>
      </c>
      <c r="D30" s="23">
        <v>115</v>
      </c>
      <c r="E30" s="23">
        <v>62</v>
      </c>
      <c r="F30" s="62">
        <f t="shared" si="0"/>
        <v>0.92</v>
      </c>
      <c r="G30" s="524">
        <f t="shared" si="1"/>
        <v>0.96875</v>
      </c>
    </row>
    <row r="31" spans="1:7" s="60" customFormat="1" x14ac:dyDescent="0.2">
      <c r="A31" s="44" t="s">
        <v>73</v>
      </c>
      <c r="B31" s="27">
        <v>6782</v>
      </c>
      <c r="C31" s="27">
        <v>4555</v>
      </c>
      <c r="D31" s="27">
        <v>6603</v>
      </c>
      <c r="E31" s="27">
        <v>4442</v>
      </c>
      <c r="F31" s="63">
        <f t="shared" si="0"/>
        <v>0.9736066057210262</v>
      </c>
      <c r="G31" s="712">
        <f t="shared" si="1"/>
        <v>0.97519209659714601</v>
      </c>
    </row>
    <row r="32" spans="1:7" x14ac:dyDescent="0.2">
      <c r="A32" s="66" t="s">
        <v>55</v>
      </c>
      <c r="B32" s="23">
        <v>6410</v>
      </c>
      <c r="C32" s="23">
        <v>4328</v>
      </c>
      <c r="D32" s="23">
        <v>6241</v>
      </c>
      <c r="E32" s="23">
        <v>4219</v>
      </c>
      <c r="F32" s="62">
        <f t="shared" si="0"/>
        <v>0.97363494539781592</v>
      </c>
      <c r="G32" s="524">
        <f t="shared" si="1"/>
        <v>0.97481515711645106</v>
      </c>
    </row>
    <row r="33" spans="1:7" x14ac:dyDescent="0.2">
      <c r="A33" s="66" t="s">
        <v>56</v>
      </c>
      <c r="B33" s="23">
        <v>372</v>
      </c>
      <c r="C33" s="23">
        <v>227</v>
      </c>
      <c r="D33" s="23">
        <v>362</v>
      </c>
      <c r="E33" s="23">
        <v>223</v>
      </c>
      <c r="F33" s="62">
        <f t="shared" si="0"/>
        <v>0.9731182795698925</v>
      </c>
      <c r="G33" s="524">
        <f t="shared" si="1"/>
        <v>0.98237885462555063</v>
      </c>
    </row>
    <row r="34" spans="1:7" x14ac:dyDescent="0.2">
      <c r="A34" s="66" t="s">
        <v>74</v>
      </c>
      <c r="B34" s="23">
        <v>1113</v>
      </c>
      <c r="C34" s="23">
        <v>711</v>
      </c>
      <c r="D34" s="23">
        <v>1103</v>
      </c>
      <c r="E34" s="23">
        <v>704</v>
      </c>
      <c r="F34" s="62">
        <f t="shared" si="0"/>
        <v>0.99101527403414191</v>
      </c>
      <c r="G34" s="524">
        <f t="shared" si="1"/>
        <v>0.99015471167369906</v>
      </c>
    </row>
    <row r="35" spans="1:7" x14ac:dyDescent="0.2">
      <c r="A35" s="66" t="s">
        <v>55</v>
      </c>
      <c r="B35" s="23">
        <v>1058</v>
      </c>
      <c r="C35" s="23">
        <v>676</v>
      </c>
      <c r="D35" s="23">
        <v>1048</v>
      </c>
      <c r="E35" s="23">
        <v>669</v>
      </c>
      <c r="F35" s="62">
        <f t="shared" si="0"/>
        <v>0.99054820415879019</v>
      </c>
      <c r="G35" s="524">
        <f t="shared" si="1"/>
        <v>0.98964497041420119</v>
      </c>
    </row>
    <row r="36" spans="1:7" x14ac:dyDescent="0.2">
      <c r="A36" s="66" t="s">
        <v>56</v>
      </c>
      <c r="B36" s="23">
        <v>55</v>
      </c>
      <c r="C36" s="23">
        <v>35</v>
      </c>
      <c r="D36" s="23">
        <v>55</v>
      </c>
      <c r="E36" s="23">
        <v>35</v>
      </c>
      <c r="F36" s="62">
        <f t="shared" si="0"/>
        <v>1</v>
      </c>
      <c r="G36" s="524">
        <f t="shared" si="1"/>
        <v>1</v>
      </c>
    </row>
    <row r="37" spans="1:7" x14ac:dyDescent="0.2">
      <c r="A37" s="66" t="s">
        <v>75</v>
      </c>
      <c r="B37" s="23">
        <v>1441</v>
      </c>
      <c r="C37" s="23">
        <v>1063</v>
      </c>
      <c r="D37" s="23">
        <v>1384</v>
      </c>
      <c r="E37" s="23">
        <v>1019</v>
      </c>
      <c r="F37" s="62">
        <f t="shared" si="0"/>
        <v>0.96044413601665513</v>
      </c>
      <c r="G37" s="524">
        <f t="shared" si="1"/>
        <v>0.95860771401693323</v>
      </c>
    </row>
    <row r="38" spans="1:7" x14ac:dyDescent="0.2">
      <c r="A38" s="66" t="s">
        <v>55</v>
      </c>
      <c r="B38" s="23">
        <v>1372</v>
      </c>
      <c r="C38" s="23">
        <v>1013</v>
      </c>
      <c r="D38" s="23">
        <v>1320</v>
      </c>
      <c r="E38" s="23">
        <v>971</v>
      </c>
      <c r="F38" s="62">
        <f t="shared" si="0"/>
        <v>0.96209912536443154</v>
      </c>
      <c r="G38" s="524">
        <f t="shared" si="1"/>
        <v>0.95853899308983215</v>
      </c>
    </row>
    <row r="39" spans="1:7" x14ac:dyDescent="0.2">
      <c r="A39" s="66" t="s">
        <v>56</v>
      </c>
      <c r="B39" s="23">
        <v>69</v>
      </c>
      <c r="C39" s="23">
        <v>50</v>
      </c>
      <c r="D39" s="23">
        <v>64</v>
      </c>
      <c r="E39" s="23">
        <v>48</v>
      </c>
      <c r="F39" s="62">
        <f t="shared" si="0"/>
        <v>0.92753623188405798</v>
      </c>
      <c r="G39" s="524">
        <f t="shared" si="1"/>
        <v>0.96</v>
      </c>
    </row>
    <row r="40" spans="1:7" x14ac:dyDescent="0.2">
      <c r="A40" s="66" t="s">
        <v>76</v>
      </c>
      <c r="B40" s="23">
        <v>634</v>
      </c>
      <c r="C40" s="23">
        <v>427</v>
      </c>
      <c r="D40" s="23">
        <v>628</v>
      </c>
      <c r="E40" s="23">
        <v>425</v>
      </c>
      <c r="F40" s="62">
        <f t="shared" si="0"/>
        <v>0.99053627760252361</v>
      </c>
      <c r="G40" s="524">
        <f t="shared" si="1"/>
        <v>0.99531615925058547</v>
      </c>
    </row>
    <row r="41" spans="1:7" x14ac:dyDescent="0.2">
      <c r="A41" s="66" t="s">
        <v>55</v>
      </c>
      <c r="B41" s="23">
        <v>634</v>
      </c>
      <c r="C41" s="23">
        <v>427</v>
      </c>
      <c r="D41" s="23">
        <v>628</v>
      </c>
      <c r="E41" s="23">
        <v>425</v>
      </c>
      <c r="F41" s="62">
        <f t="shared" si="0"/>
        <v>0.99053627760252361</v>
      </c>
      <c r="G41" s="524">
        <f t="shared" si="1"/>
        <v>0.99531615925058547</v>
      </c>
    </row>
    <row r="42" spans="1:7" x14ac:dyDescent="0.2">
      <c r="A42" s="66" t="s">
        <v>77</v>
      </c>
      <c r="B42" s="23">
        <v>1046</v>
      </c>
      <c r="C42" s="23">
        <v>638</v>
      </c>
      <c r="D42" s="23">
        <v>1015</v>
      </c>
      <c r="E42" s="23">
        <v>624</v>
      </c>
      <c r="F42" s="62">
        <f t="shared" si="0"/>
        <v>0.9703632887189293</v>
      </c>
      <c r="G42" s="524">
        <f t="shared" si="1"/>
        <v>0.9780564263322884</v>
      </c>
    </row>
    <row r="43" spans="1:7" x14ac:dyDescent="0.2">
      <c r="A43" s="66" t="s">
        <v>55</v>
      </c>
      <c r="B43" s="23">
        <v>918</v>
      </c>
      <c r="C43" s="23">
        <v>561</v>
      </c>
      <c r="D43" s="23">
        <v>888</v>
      </c>
      <c r="E43" s="23">
        <v>548</v>
      </c>
      <c r="F43" s="62">
        <f t="shared" si="0"/>
        <v>0.9673202614379085</v>
      </c>
      <c r="G43" s="524">
        <f t="shared" si="1"/>
        <v>0.97682709447415328</v>
      </c>
    </row>
    <row r="44" spans="1:7" x14ac:dyDescent="0.2">
      <c r="A44" s="66" t="s">
        <v>56</v>
      </c>
      <c r="B44" s="23">
        <v>128</v>
      </c>
      <c r="C44" s="23">
        <v>77</v>
      </c>
      <c r="D44" s="23">
        <v>127</v>
      </c>
      <c r="E44" s="23">
        <v>76</v>
      </c>
      <c r="F44" s="62">
        <f t="shared" si="0"/>
        <v>0.9921875</v>
      </c>
      <c r="G44" s="524">
        <f t="shared" si="1"/>
        <v>0.98701298701298701</v>
      </c>
    </row>
    <row r="45" spans="1:7" x14ac:dyDescent="0.2">
      <c r="A45" s="66" t="s">
        <v>78</v>
      </c>
      <c r="B45" s="23">
        <v>1517</v>
      </c>
      <c r="C45" s="23">
        <v>989</v>
      </c>
      <c r="D45" s="23">
        <v>1471</v>
      </c>
      <c r="E45" s="23">
        <v>962</v>
      </c>
      <c r="F45" s="62">
        <f t="shared" si="0"/>
        <v>0.96967699406723795</v>
      </c>
      <c r="G45" s="524">
        <f t="shared" si="1"/>
        <v>0.97269969666329625</v>
      </c>
    </row>
    <row r="46" spans="1:7" x14ac:dyDescent="0.2">
      <c r="A46" s="66" t="s">
        <v>55</v>
      </c>
      <c r="B46" s="23">
        <v>1428</v>
      </c>
      <c r="C46" s="23">
        <v>938</v>
      </c>
      <c r="D46" s="23">
        <v>1385</v>
      </c>
      <c r="E46" s="23">
        <v>911</v>
      </c>
      <c r="F46" s="62">
        <f t="shared" si="0"/>
        <v>0.96988795518207283</v>
      </c>
      <c r="G46" s="524">
        <f t="shared" si="1"/>
        <v>0.97121535181236673</v>
      </c>
    </row>
    <row r="47" spans="1:7" x14ac:dyDescent="0.2">
      <c r="A47" s="66" t="s">
        <v>56</v>
      </c>
      <c r="B47" s="23">
        <v>89</v>
      </c>
      <c r="C47" s="23">
        <v>51</v>
      </c>
      <c r="D47" s="23">
        <v>86</v>
      </c>
      <c r="E47" s="23">
        <v>51</v>
      </c>
      <c r="F47" s="62">
        <f t="shared" si="0"/>
        <v>0.9662921348314607</v>
      </c>
      <c r="G47" s="524">
        <f t="shared" si="1"/>
        <v>1</v>
      </c>
    </row>
    <row r="48" spans="1:7" x14ac:dyDescent="0.2">
      <c r="A48" s="66" t="s">
        <v>79</v>
      </c>
      <c r="B48" s="23">
        <v>1031</v>
      </c>
      <c r="C48" s="23">
        <v>727</v>
      </c>
      <c r="D48" s="23">
        <v>1002</v>
      </c>
      <c r="E48" s="23">
        <v>708</v>
      </c>
      <c r="F48" s="62">
        <f t="shared" si="0"/>
        <v>0.97187196896217265</v>
      </c>
      <c r="G48" s="524">
        <f t="shared" si="1"/>
        <v>0.97386519944979366</v>
      </c>
    </row>
    <row r="49" spans="1:7" x14ac:dyDescent="0.2">
      <c r="A49" s="66" t="s">
        <v>55</v>
      </c>
      <c r="B49" s="23">
        <v>1000</v>
      </c>
      <c r="C49" s="23">
        <v>713</v>
      </c>
      <c r="D49" s="23">
        <v>972</v>
      </c>
      <c r="E49" s="23">
        <v>695</v>
      </c>
      <c r="F49" s="62">
        <f t="shared" si="0"/>
        <v>0.97199999999999998</v>
      </c>
      <c r="G49" s="524">
        <f t="shared" si="1"/>
        <v>0.97475455820476853</v>
      </c>
    </row>
    <row r="50" spans="1:7" x14ac:dyDescent="0.2">
      <c r="A50" s="66" t="s">
        <v>56</v>
      </c>
      <c r="B50" s="23">
        <v>31</v>
      </c>
      <c r="C50" s="23">
        <v>14</v>
      </c>
      <c r="D50" s="23">
        <v>30</v>
      </c>
      <c r="E50" s="23">
        <v>13</v>
      </c>
      <c r="F50" s="62">
        <f t="shared" si="0"/>
        <v>0.967741935483871</v>
      </c>
      <c r="G50" s="524">
        <f t="shared" si="1"/>
        <v>0.9285714285714286</v>
      </c>
    </row>
    <row r="51" spans="1:7" s="60" customFormat="1" x14ac:dyDescent="0.2">
      <c r="A51" s="44" t="s">
        <v>80</v>
      </c>
      <c r="B51" s="27">
        <v>9670</v>
      </c>
      <c r="C51" s="27">
        <v>6567</v>
      </c>
      <c r="D51" s="27">
        <v>9407</v>
      </c>
      <c r="E51" s="27">
        <v>6393</v>
      </c>
      <c r="F51" s="63">
        <f t="shared" si="0"/>
        <v>0.97280248190279217</v>
      </c>
      <c r="G51" s="712">
        <f t="shared" si="1"/>
        <v>0.97350388305162172</v>
      </c>
    </row>
    <row r="52" spans="1:7" x14ac:dyDescent="0.2">
      <c r="A52" s="66" t="s">
        <v>55</v>
      </c>
      <c r="B52" s="23">
        <v>8721</v>
      </c>
      <c r="C52" s="23">
        <v>5973</v>
      </c>
      <c r="D52" s="23">
        <v>8485</v>
      </c>
      <c r="E52" s="23">
        <v>5819</v>
      </c>
      <c r="F52" s="62">
        <f t="shared" si="0"/>
        <v>0.9729388831556014</v>
      </c>
      <c r="G52" s="524">
        <f t="shared" si="1"/>
        <v>0.97421731123388577</v>
      </c>
    </row>
    <row r="53" spans="1:7" x14ac:dyDescent="0.2">
      <c r="A53" s="66" t="s">
        <v>56</v>
      </c>
      <c r="B53" s="23">
        <v>949</v>
      </c>
      <c r="C53" s="23">
        <v>594</v>
      </c>
      <c r="D53" s="23">
        <v>922</v>
      </c>
      <c r="E53" s="23">
        <v>574</v>
      </c>
      <c r="F53" s="62">
        <f t="shared" si="0"/>
        <v>0.97154899894625923</v>
      </c>
      <c r="G53" s="524">
        <f t="shared" si="1"/>
        <v>0.96632996632996637</v>
      </c>
    </row>
    <row r="54" spans="1:7" x14ac:dyDescent="0.2">
      <c r="A54" s="66" t="s">
        <v>81</v>
      </c>
      <c r="B54" s="23">
        <v>1690</v>
      </c>
      <c r="C54" s="23">
        <v>1192</v>
      </c>
      <c r="D54" s="23">
        <v>1658</v>
      </c>
      <c r="E54" s="23">
        <v>1168</v>
      </c>
      <c r="F54" s="62">
        <f t="shared" si="0"/>
        <v>0.9810650887573964</v>
      </c>
      <c r="G54" s="524">
        <f t="shared" si="1"/>
        <v>0.97986577181208057</v>
      </c>
    </row>
    <row r="55" spans="1:7" x14ac:dyDescent="0.2">
      <c r="A55" s="66" t="s">
        <v>55</v>
      </c>
      <c r="B55" s="23">
        <v>1584</v>
      </c>
      <c r="C55" s="23">
        <v>1123</v>
      </c>
      <c r="D55" s="23">
        <v>1555</v>
      </c>
      <c r="E55" s="23">
        <v>1102</v>
      </c>
      <c r="F55" s="62">
        <f t="shared" si="0"/>
        <v>0.98169191919191923</v>
      </c>
      <c r="G55" s="524">
        <f t="shared" si="1"/>
        <v>0.98130008904719501</v>
      </c>
    </row>
    <row r="56" spans="1:7" x14ac:dyDescent="0.2">
      <c r="A56" s="66" t="s">
        <v>56</v>
      </c>
      <c r="B56" s="23">
        <v>106</v>
      </c>
      <c r="C56" s="23">
        <v>69</v>
      </c>
      <c r="D56" s="23">
        <v>103</v>
      </c>
      <c r="E56" s="23">
        <v>66</v>
      </c>
      <c r="F56" s="62">
        <f t="shared" si="0"/>
        <v>0.97169811320754718</v>
      </c>
      <c r="G56" s="524">
        <f t="shared" si="1"/>
        <v>0.95652173913043481</v>
      </c>
    </row>
    <row r="57" spans="1:7" x14ac:dyDescent="0.2">
      <c r="A57" s="66" t="s">
        <v>82</v>
      </c>
      <c r="B57" s="23">
        <v>1238</v>
      </c>
      <c r="C57" s="23">
        <v>765</v>
      </c>
      <c r="D57" s="23">
        <v>1177</v>
      </c>
      <c r="E57" s="23">
        <v>722</v>
      </c>
      <c r="F57" s="62">
        <f t="shared" si="0"/>
        <v>0.95072697899838454</v>
      </c>
      <c r="G57" s="524">
        <f t="shared" si="1"/>
        <v>0.94379084967320259</v>
      </c>
    </row>
    <row r="58" spans="1:7" x14ac:dyDescent="0.2">
      <c r="A58" s="66" t="s">
        <v>55</v>
      </c>
      <c r="B58" s="23">
        <v>1053</v>
      </c>
      <c r="C58" s="23">
        <v>657</v>
      </c>
      <c r="D58" s="23">
        <v>997</v>
      </c>
      <c r="E58" s="23">
        <v>617</v>
      </c>
      <c r="F58" s="62">
        <f t="shared" si="0"/>
        <v>0.94681861348528018</v>
      </c>
      <c r="G58" s="524">
        <f t="shared" si="1"/>
        <v>0.939117199391172</v>
      </c>
    </row>
    <row r="59" spans="1:7" x14ac:dyDescent="0.2">
      <c r="A59" s="66" t="s">
        <v>56</v>
      </c>
      <c r="B59" s="23">
        <v>185</v>
      </c>
      <c r="C59" s="23">
        <v>108</v>
      </c>
      <c r="D59" s="23">
        <v>180</v>
      </c>
      <c r="E59" s="23">
        <v>105</v>
      </c>
      <c r="F59" s="62">
        <f t="shared" si="0"/>
        <v>0.97297297297297303</v>
      </c>
      <c r="G59" s="524">
        <f t="shared" si="1"/>
        <v>0.97222222222222221</v>
      </c>
    </row>
    <row r="60" spans="1:7" x14ac:dyDescent="0.2">
      <c r="A60" s="66" t="s">
        <v>83</v>
      </c>
      <c r="B60" s="23">
        <v>2292</v>
      </c>
      <c r="C60" s="23">
        <v>1622</v>
      </c>
      <c r="D60" s="23">
        <v>2266</v>
      </c>
      <c r="E60" s="23">
        <v>1602</v>
      </c>
      <c r="F60" s="62">
        <f t="shared" si="0"/>
        <v>0.98865619546247818</v>
      </c>
      <c r="G60" s="524">
        <f t="shared" si="1"/>
        <v>0.98766954377311955</v>
      </c>
    </row>
    <row r="61" spans="1:7" x14ac:dyDescent="0.2">
      <c r="A61" s="66" t="s">
        <v>55</v>
      </c>
      <c r="B61" s="23">
        <v>2087</v>
      </c>
      <c r="C61" s="23">
        <v>1498</v>
      </c>
      <c r="D61" s="23">
        <v>2063</v>
      </c>
      <c r="E61" s="23">
        <v>1480</v>
      </c>
      <c r="F61" s="62">
        <f t="shared" si="0"/>
        <v>0.9885002395783421</v>
      </c>
      <c r="G61" s="524">
        <f t="shared" si="1"/>
        <v>0.98798397863818421</v>
      </c>
    </row>
    <row r="62" spans="1:7" x14ac:dyDescent="0.2">
      <c r="A62" s="66" t="s">
        <v>56</v>
      </c>
      <c r="B62" s="23">
        <v>205</v>
      </c>
      <c r="C62" s="23">
        <v>124</v>
      </c>
      <c r="D62" s="23">
        <v>203</v>
      </c>
      <c r="E62" s="23">
        <v>122</v>
      </c>
      <c r="F62" s="62">
        <f t="shared" si="0"/>
        <v>0.99024390243902438</v>
      </c>
      <c r="G62" s="524">
        <f t="shared" si="1"/>
        <v>0.9838709677419355</v>
      </c>
    </row>
    <row r="63" spans="1:7" x14ac:dyDescent="0.2">
      <c r="A63" s="66" t="s">
        <v>84</v>
      </c>
      <c r="B63" s="23">
        <v>1344</v>
      </c>
      <c r="C63" s="23">
        <v>911</v>
      </c>
      <c r="D63" s="23">
        <v>1297</v>
      </c>
      <c r="E63" s="23">
        <v>886</v>
      </c>
      <c r="F63" s="62">
        <f t="shared" si="0"/>
        <v>0.96502976190476186</v>
      </c>
      <c r="G63" s="524">
        <f t="shared" si="1"/>
        <v>0.97255762897914377</v>
      </c>
    </row>
    <row r="64" spans="1:7" x14ac:dyDescent="0.2">
      <c r="A64" s="66" t="s">
        <v>55</v>
      </c>
      <c r="B64" s="23">
        <v>1182</v>
      </c>
      <c r="C64" s="23">
        <v>810</v>
      </c>
      <c r="D64" s="23">
        <v>1144</v>
      </c>
      <c r="E64" s="23">
        <v>792</v>
      </c>
      <c r="F64" s="62">
        <f t="shared" si="0"/>
        <v>0.96785109983079531</v>
      </c>
      <c r="G64" s="524">
        <f t="shared" si="1"/>
        <v>0.97777777777777775</v>
      </c>
    </row>
    <row r="65" spans="1:7" x14ac:dyDescent="0.2">
      <c r="A65" s="66" t="s">
        <v>56</v>
      </c>
      <c r="B65" s="23">
        <v>162</v>
      </c>
      <c r="C65" s="23">
        <v>101</v>
      </c>
      <c r="D65" s="23">
        <v>153</v>
      </c>
      <c r="E65" s="23">
        <v>94</v>
      </c>
      <c r="F65" s="62">
        <f t="shared" si="0"/>
        <v>0.94444444444444442</v>
      </c>
      <c r="G65" s="524">
        <f t="shared" si="1"/>
        <v>0.93069306930693074</v>
      </c>
    </row>
    <row r="66" spans="1:7" x14ac:dyDescent="0.2">
      <c r="A66" s="66" t="s">
        <v>85</v>
      </c>
      <c r="B66" s="23">
        <v>2042</v>
      </c>
      <c r="C66" s="23">
        <v>1380</v>
      </c>
      <c r="D66" s="23">
        <v>2016</v>
      </c>
      <c r="E66" s="23">
        <v>1362</v>
      </c>
      <c r="F66" s="62">
        <f t="shared" si="0"/>
        <v>0.98726738491674826</v>
      </c>
      <c r="G66" s="524">
        <f t="shared" si="1"/>
        <v>0.9869565217391304</v>
      </c>
    </row>
    <row r="67" spans="1:7" x14ac:dyDescent="0.2">
      <c r="A67" s="66" t="s">
        <v>55</v>
      </c>
      <c r="B67" s="23">
        <v>1891</v>
      </c>
      <c r="C67" s="23">
        <v>1275</v>
      </c>
      <c r="D67" s="23">
        <v>1867</v>
      </c>
      <c r="E67" s="23">
        <v>1258</v>
      </c>
      <c r="F67" s="62">
        <f t="shared" si="0"/>
        <v>0.98730830248545742</v>
      </c>
      <c r="G67" s="524">
        <f t="shared" si="1"/>
        <v>0.98666666666666669</v>
      </c>
    </row>
    <row r="68" spans="1:7" x14ac:dyDescent="0.2">
      <c r="A68" s="66" t="s">
        <v>56</v>
      </c>
      <c r="B68" s="23">
        <v>151</v>
      </c>
      <c r="C68" s="23">
        <v>105</v>
      </c>
      <c r="D68" s="23">
        <v>149</v>
      </c>
      <c r="E68" s="23">
        <v>104</v>
      </c>
      <c r="F68" s="62">
        <f t="shared" si="0"/>
        <v>0.98675496688741726</v>
      </c>
      <c r="G68" s="524">
        <f t="shared" si="1"/>
        <v>0.99047619047619051</v>
      </c>
    </row>
    <row r="69" spans="1:7" x14ac:dyDescent="0.2">
      <c r="A69" s="66" t="s">
        <v>86</v>
      </c>
      <c r="B69" s="23">
        <v>1064</v>
      </c>
      <c r="C69" s="23">
        <v>697</v>
      </c>
      <c r="D69" s="23">
        <v>993</v>
      </c>
      <c r="E69" s="23">
        <v>653</v>
      </c>
      <c r="F69" s="62">
        <f t="shared" si="0"/>
        <v>0.93327067669172936</v>
      </c>
      <c r="G69" s="524">
        <f t="shared" si="1"/>
        <v>0.9368723098995696</v>
      </c>
    </row>
    <row r="70" spans="1:7" x14ac:dyDescent="0.2">
      <c r="A70" s="66" t="s">
        <v>55</v>
      </c>
      <c r="B70" s="23">
        <v>924</v>
      </c>
      <c r="C70" s="23">
        <v>610</v>
      </c>
      <c r="D70" s="23">
        <v>859</v>
      </c>
      <c r="E70" s="23">
        <v>570</v>
      </c>
      <c r="F70" s="62">
        <f t="shared" si="0"/>
        <v>0.92965367965367962</v>
      </c>
      <c r="G70" s="524">
        <f t="shared" si="1"/>
        <v>0.93442622950819676</v>
      </c>
    </row>
    <row r="71" spans="1:7" x14ac:dyDescent="0.2">
      <c r="A71" s="66" t="s">
        <v>56</v>
      </c>
      <c r="B71" s="23">
        <v>140</v>
      </c>
      <c r="C71" s="23">
        <v>87</v>
      </c>
      <c r="D71" s="23">
        <v>134</v>
      </c>
      <c r="E71" s="23">
        <v>83</v>
      </c>
      <c r="F71" s="62">
        <f t="shared" si="0"/>
        <v>0.95714285714285718</v>
      </c>
      <c r="G71" s="524">
        <f t="shared" si="1"/>
        <v>0.95402298850574707</v>
      </c>
    </row>
    <row r="72" spans="1:7" s="60" customFormat="1" x14ac:dyDescent="0.2">
      <c r="A72" s="44" t="s">
        <v>87</v>
      </c>
      <c r="B72" s="27">
        <v>6769</v>
      </c>
      <c r="C72" s="27">
        <v>4942</v>
      </c>
      <c r="D72" s="27">
        <v>6590</v>
      </c>
      <c r="E72" s="27">
        <v>4824</v>
      </c>
      <c r="F72" s="63">
        <f t="shared" ref="F72:F135" si="2">D72/B72</f>
        <v>0.97355591667897767</v>
      </c>
      <c r="G72" s="712">
        <f t="shared" ref="G72:G135" si="3">E72/C72</f>
        <v>0.97612302711452859</v>
      </c>
    </row>
    <row r="73" spans="1:7" x14ac:dyDescent="0.2">
      <c r="A73" s="66" t="s">
        <v>55</v>
      </c>
      <c r="B73" s="23">
        <v>6280</v>
      </c>
      <c r="C73" s="23">
        <v>4599</v>
      </c>
      <c r="D73" s="23">
        <v>6111</v>
      </c>
      <c r="E73" s="23">
        <v>4488</v>
      </c>
      <c r="F73" s="62">
        <f t="shared" si="2"/>
        <v>0.97308917197452227</v>
      </c>
      <c r="G73" s="524">
        <f t="shared" si="3"/>
        <v>0.9758643183300717</v>
      </c>
    </row>
    <row r="74" spans="1:7" x14ac:dyDescent="0.2">
      <c r="A74" s="66" t="s">
        <v>56</v>
      </c>
      <c r="B74" s="23">
        <v>489</v>
      </c>
      <c r="C74" s="23">
        <v>343</v>
      </c>
      <c r="D74" s="23">
        <v>479</v>
      </c>
      <c r="E74" s="23">
        <v>336</v>
      </c>
      <c r="F74" s="62">
        <f t="shared" si="2"/>
        <v>0.9795501022494888</v>
      </c>
      <c r="G74" s="524">
        <f t="shared" si="3"/>
        <v>0.97959183673469385</v>
      </c>
    </row>
    <row r="75" spans="1:7" x14ac:dyDescent="0.2">
      <c r="A75" s="66" t="s">
        <v>88</v>
      </c>
      <c r="B75" s="23">
        <v>878</v>
      </c>
      <c r="C75" s="23">
        <v>628</v>
      </c>
      <c r="D75" s="23">
        <v>874</v>
      </c>
      <c r="E75" s="23">
        <v>624</v>
      </c>
      <c r="F75" s="62">
        <f t="shared" si="2"/>
        <v>0.99544419134396356</v>
      </c>
      <c r="G75" s="524">
        <f t="shared" si="3"/>
        <v>0.99363057324840764</v>
      </c>
    </row>
    <row r="76" spans="1:7" x14ac:dyDescent="0.2">
      <c r="A76" s="66" t="s">
        <v>55</v>
      </c>
      <c r="B76" s="23">
        <v>870</v>
      </c>
      <c r="C76" s="23">
        <v>622</v>
      </c>
      <c r="D76" s="23">
        <v>866</v>
      </c>
      <c r="E76" s="23">
        <v>618</v>
      </c>
      <c r="F76" s="62">
        <f t="shared" si="2"/>
        <v>0.99540229885057474</v>
      </c>
      <c r="G76" s="524">
        <f t="shared" si="3"/>
        <v>0.99356913183279738</v>
      </c>
    </row>
    <row r="77" spans="1:7" x14ac:dyDescent="0.2">
      <c r="A77" s="66" t="s">
        <v>56</v>
      </c>
      <c r="B77" s="23">
        <v>8</v>
      </c>
      <c r="C77" s="23">
        <v>6</v>
      </c>
      <c r="D77" s="23">
        <v>8</v>
      </c>
      <c r="E77" s="23">
        <v>6</v>
      </c>
      <c r="F77" s="62">
        <f t="shared" si="2"/>
        <v>1</v>
      </c>
      <c r="G77" s="524">
        <f t="shared" si="3"/>
        <v>1</v>
      </c>
    </row>
    <row r="78" spans="1:7" x14ac:dyDescent="0.2">
      <c r="A78" s="66" t="s">
        <v>89</v>
      </c>
      <c r="B78" s="23">
        <v>1171</v>
      </c>
      <c r="C78" s="23">
        <v>781</v>
      </c>
      <c r="D78" s="23">
        <v>1124</v>
      </c>
      <c r="E78" s="23">
        <v>747</v>
      </c>
      <c r="F78" s="62">
        <f t="shared" si="2"/>
        <v>0.95986336464560207</v>
      </c>
      <c r="G78" s="524">
        <f t="shared" si="3"/>
        <v>0.95646606914212551</v>
      </c>
    </row>
    <row r="79" spans="1:7" x14ac:dyDescent="0.2">
      <c r="A79" s="66" t="s">
        <v>55</v>
      </c>
      <c r="B79" s="23">
        <v>1077</v>
      </c>
      <c r="C79" s="23">
        <v>729</v>
      </c>
      <c r="D79" s="23">
        <v>1030</v>
      </c>
      <c r="E79" s="23">
        <v>695</v>
      </c>
      <c r="F79" s="62">
        <f t="shared" si="2"/>
        <v>0.95636025998142993</v>
      </c>
      <c r="G79" s="524">
        <f t="shared" si="3"/>
        <v>0.95336076817558302</v>
      </c>
    </row>
    <row r="80" spans="1:7" x14ac:dyDescent="0.2">
      <c r="A80" s="66" t="s">
        <v>56</v>
      </c>
      <c r="B80" s="23">
        <v>94</v>
      </c>
      <c r="C80" s="23">
        <v>52</v>
      </c>
      <c r="D80" s="23">
        <v>94</v>
      </c>
      <c r="E80" s="23">
        <v>52</v>
      </c>
      <c r="F80" s="62">
        <f t="shared" si="2"/>
        <v>1</v>
      </c>
      <c r="G80" s="524">
        <f t="shared" si="3"/>
        <v>1</v>
      </c>
    </row>
    <row r="81" spans="1:7" x14ac:dyDescent="0.2">
      <c r="A81" s="66" t="s">
        <v>90</v>
      </c>
      <c r="B81" s="23">
        <v>1925</v>
      </c>
      <c r="C81" s="23">
        <v>1530</v>
      </c>
      <c r="D81" s="23">
        <v>1921</v>
      </c>
      <c r="E81" s="23">
        <v>1526</v>
      </c>
      <c r="F81" s="62">
        <f t="shared" si="2"/>
        <v>0.99792207792207788</v>
      </c>
      <c r="G81" s="524">
        <f t="shared" si="3"/>
        <v>0.99738562091503269</v>
      </c>
    </row>
    <row r="82" spans="1:7" x14ac:dyDescent="0.2">
      <c r="A82" s="66" t="s">
        <v>55</v>
      </c>
      <c r="B82" s="23">
        <v>1706</v>
      </c>
      <c r="C82" s="23">
        <v>1354</v>
      </c>
      <c r="D82" s="23">
        <v>1706</v>
      </c>
      <c r="E82" s="23">
        <v>1354</v>
      </c>
      <c r="F82" s="62">
        <f t="shared" si="2"/>
        <v>1</v>
      </c>
      <c r="G82" s="524">
        <f t="shared" si="3"/>
        <v>1</v>
      </c>
    </row>
    <row r="83" spans="1:7" x14ac:dyDescent="0.2">
      <c r="A83" s="66" t="s">
        <v>56</v>
      </c>
      <c r="B83" s="23">
        <v>219</v>
      </c>
      <c r="C83" s="23">
        <v>176</v>
      </c>
      <c r="D83" s="23">
        <v>215</v>
      </c>
      <c r="E83" s="23">
        <v>172</v>
      </c>
      <c r="F83" s="62">
        <f t="shared" si="2"/>
        <v>0.9817351598173516</v>
      </c>
      <c r="G83" s="524">
        <f t="shared" si="3"/>
        <v>0.97727272727272729</v>
      </c>
    </row>
    <row r="84" spans="1:7" x14ac:dyDescent="0.2">
      <c r="A84" s="66" t="s">
        <v>91</v>
      </c>
      <c r="B84" s="23">
        <v>1480</v>
      </c>
      <c r="C84" s="23">
        <v>1124</v>
      </c>
      <c r="D84" s="23">
        <v>1410</v>
      </c>
      <c r="E84" s="23">
        <v>1076</v>
      </c>
      <c r="F84" s="62">
        <f t="shared" si="2"/>
        <v>0.95270270270270274</v>
      </c>
      <c r="G84" s="524">
        <f t="shared" si="3"/>
        <v>0.95729537366548045</v>
      </c>
    </row>
    <row r="85" spans="1:7" x14ac:dyDescent="0.2">
      <c r="A85" s="66" t="s">
        <v>55</v>
      </c>
      <c r="B85" s="23">
        <v>1380</v>
      </c>
      <c r="C85" s="23">
        <v>1051</v>
      </c>
      <c r="D85" s="23">
        <v>1316</v>
      </c>
      <c r="E85" s="23">
        <v>1006</v>
      </c>
      <c r="F85" s="62">
        <f t="shared" si="2"/>
        <v>0.95362318840579707</v>
      </c>
      <c r="G85" s="524">
        <f t="shared" si="3"/>
        <v>0.95718363463368217</v>
      </c>
    </row>
    <row r="86" spans="1:7" x14ac:dyDescent="0.2">
      <c r="A86" s="66" t="s">
        <v>56</v>
      </c>
      <c r="B86" s="23">
        <v>100</v>
      </c>
      <c r="C86" s="23">
        <v>73</v>
      </c>
      <c r="D86" s="23">
        <v>94</v>
      </c>
      <c r="E86" s="23">
        <v>70</v>
      </c>
      <c r="F86" s="62">
        <f t="shared" si="2"/>
        <v>0.94</v>
      </c>
      <c r="G86" s="524">
        <f t="shared" si="3"/>
        <v>0.95890410958904104</v>
      </c>
    </row>
    <row r="87" spans="1:7" x14ac:dyDescent="0.2">
      <c r="A87" s="66" t="s">
        <v>92</v>
      </c>
      <c r="B87" s="23">
        <v>525</v>
      </c>
      <c r="C87" s="23">
        <v>368</v>
      </c>
      <c r="D87" s="23">
        <v>500</v>
      </c>
      <c r="E87" s="23">
        <v>351</v>
      </c>
      <c r="F87" s="62">
        <f t="shared" si="2"/>
        <v>0.95238095238095233</v>
      </c>
      <c r="G87" s="524">
        <f t="shared" si="3"/>
        <v>0.95380434782608692</v>
      </c>
    </row>
    <row r="88" spans="1:7" x14ac:dyDescent="0.2">
      <c r="A88" s="66" t="s">
        <v>55</v>
      </c>
      <c r="B88" s="23">
        <v>504</v>
      </c>
      <c r="C88" s="23">
        <v>356</v>
      </c>
      <c r="D88" s="23">
        <v>479</v>
      </c>
      <c r="E88" s="23">
        <v>339</v>
      </c>
      <c r="F88" s="62">
        <f t="shared" si="2"/>
        <v>0.95039682539682535</v>
      </c>
      <c r="G88" s="524">
        <f t="shared" si="3"/>
        <v>0.952247191011236</v>
      </c>
    </row>
    <row r="89" spans="1:7" x14ac:dyDescent="0.2">
      <c r="A89" s="66" t="s">
        <v>56</v>
      </c>
      <c r="B89" s="23">
        <v>21</v>
      </c>
      <c r="C89" s="23">
        <v>12</v>
      </c>
      <c r="D89" s="23">
        <v>21</v>
      </c>
      <c r="E89" s="23">
        <v>12</v>
      </c>
      <c r="F89" s="62">
        <f t="shared" si="2"/>
        <v>1</v>
      </c>
      <c r="G89" s="524">
        <f t="shared" si="3"/>
        <v>1</v>
      </c>
    </row>
    <row r="90" spans="1:7" x14ac:dyDescent="0.2">
      <c r="A90" s="66" t="s">
        <v>93</v>
      </c>
      <c r="B90" s="23">
        <v>790</v>
      </c>
      <c r="C90" s="23">
        <v>511</v>
      </c>
      <c r="D90" s="23">
        <v>761</v>
      </c>
      <c r="E90" s="23">
        <v>500</v>
      </c>
      <c r="F90" s="62">
        <f t="shared" si="2"/>
        <v>0.96329113924050636</v>
      </c>
      <c r="G90" s="524">
        <f t="shared" si="3"/>
        <v>0.97847358121330719</v>
      </c>
    </row>
    <row r="91" spans="1:7" x14ac:dyDescent="0.2">
      <c r="A91" s="66" t="s">
        <v>55</v>
      </c>
      <c r="B91" s="23">
        <v>743</v>
      </c>
      <c r="C91" s="23">
        <v>487</v>
      </c>
      <c r="D91" s="23">
        <v>714</v>
      </c>
      <c r="E91" s="23">
        <v>476</v>
      </c>
      <c r="F91" s="62">
        <f t="shared" si="2"/>
        <v>0.96096904441453568</v>
      </c>
      <c r="G91" s="524">
        <f t="shared" si="3"/>
        <v>0.97741273100616022</v>
      </c>
    </row>
    <row r="92" spans="1:7" x14ac:dyDescent="0.2">
      <c r="A92" s="66" t="s">
        <v>56</v>
      </c>
      <c r="B92" s="23">
        <v>47</v>
      </c>
      <c r="C92" s="23">
        <v>24</v>
      </c>
      <c r="D92" s="23">
        <v>47</v>
      </c>
      <c r="E92" s="23">
        <v>24</v>
      </c>
      <c r="F92" s="62">
        <f t="shared" si="2"/>
        <v>1</v>
      </c>
      <c r="G92" s="524">
        <f t="shared" si="3"/>
        <v>1</v>
      </c>
    </row>
    <row r="93" spans="1:7" s="60" customFormat="1" x14ac:dyDescent="0.2">
      <c r="A93" s="44" t="s">
        <v>94</v>
      </c>
      <c r="B93" s="27">
        <v>5213</v>
      </c>
      <c r="C93" s="27">
        <v>3977</v>
      </c>
      <c r="D93" s="27">
        <v>5028</v>
      </c>
      <c r="E93" s="27">
        <v>3853</v>
      </c>
      <c r="F93" s="63">
        <f t="shared" si="2"/>
        <v>0.96451179742950321</v>
      </c>
      <c r="G93" s="712">
        <f t="shared" si="3"/>
        <v>0.96882071913502643</v>
      </c>
    </row>
    <row r="94" spans="1:7" x14ac:dyDescent="0.2">
      <c r="A94" s="66" t="s">
        <v>55</v>
      </c>
      <c r="B94" s="23">
        <v>4925</v>
      </c>
      <c r="C94" s="23">
        <v>3763</v>
      </c>
      <c r="D94" s="23">
        <v>4750</v>
      </c>
      <c r="E94" s="23">
        <v>3646</v>
      </c>
      <c r="F94" s="62">
        <f t="shared" si="2"/>
        <v>0.96446700507614214</v>
      </c>
      <c r="G94" s="524">
        <f t="shared" si="3"/>
        <v>0.96890778634068564</v>
      </c>
    </row>
    <row r="95" spans="1:7" x14ac:dyDescent="0.2">
      <c r="A95" s="66" t="s">
        <v>56</v>
      </c>
      <c r="B95" s="23">
        <v>288</v>
      </c>
      <c r="C95" s="23">
        <v>214</v>
      </c>
      <c r="D95" s="23">
        <v>278</v>
      </c>
      <c r="E95" s="23">
        <v>207</v>
      </c>
      <c r="F95" s="62">
        <f t="shared" si="2"/>
        <v>0.96527777777777779</v>
      </c>
      <c r="G95" s="524">
        <f t="shared" si="3"/>
        <v>0.96728971962616828</v>
      </c>
    </row>
    <row r="96" spans="1:7" x14ac:dyDescent="0.2">
      <c r="A96" s="66" t="s">
        <v>95</v>
      </c>
      <c r="B96" s="23">
        <v>457</v>
      </c>
      <c r="C96" s="23">
        <v>338</v>
      </c>
      <c r="D96" s="23">
        <v>445</v>
      </c>
      <c r="E96" s="23">
        <v>331</v>
      </c>
      <c r="F96" s="62">
        <f t="shared" si="2"/>
        <v>0.97374179431072205</v>
      </c>
      <c r="G96" s="524">
        <f t="shared" si="3"/>
        <v>0.97928994082840237</v>
      </c>
    </row>
    <row r="97" spans="1:7" x14ac:dyDescent="0.2">
      <c r="A97" s="66" t="s">
        <v>55</v>
      </c>
      <c r="B97" s="23">
        <v>169</v>
      </c>
      <c r="C97" s="23">
        <v>124</v>
      </c>
      <c r="D97" s="23">
        <v>167</v>
      </c>
      <c r="E97" s="23">
        <v>124</v>
      </c>
      <c r="F97" s="62">
        <f t="shared" si="2"/>
        <v>0.98816568047337283</v>
      </c>
      <c r="G97" s="524">
        <f t="shared" si="3"/>
        <v>1</v>
      </c>
    </row>
    <row r="98" spans="1:7" x14ac:dyDescent="0.2">
      <c r="A98" s="66" t="s">
        <v>56</v>
      </c>
      <c r="B98" s="23">
        <v>288</v>
      </c>
      <c r="C98" s="23">
        <v>214</v>
      </c>
      <c r="D98" s="23">
        <v>278</v>
      </c>
      <c r="E98" s="23">
        <v>207</v>
      </c>
      <c r="F98" s="62">
        <f t="shared" si="2"/>
        <v>0.96527777777777779</v>
      </c>
      <c r="G98" s="524">
        <f t="shared" si="3"/>
        <v>0.96728971962616828</v>
      </c>
    </row>
    <row r="99" spans="1:7" x14ac:dyDescent="0.2">
      <c r="A99" s="66" t="s">
        <v>96</v>
      </c>
      <c r="B99" s="23">
        <v>4756</v>
      </c>
      <c r="C99" s="23">
        <v>3639</v>
      </c>
      <c r="D99" s="23">
        <v>4583</v>
      </c>
      <c r="E99" s="23">
        <v>3522</v>
      </c>
      <c r="F99" s="62">
        <f t="shared" si="2"/>
        <v>0.96362489486963832</v>
      </c>
      <c r="G99" s="524">
        <f t="shared" si="3"/>
        <v>0.96784830997526794</v>
      </c>
    </row>
    <row r="100" spans="1:7" x14ac:dyDescent="0.2">
      <c r="A100" s="66" t="s">
        <v>55</v>
      </c>
      <c r="B100" s="23">
        <v>4756</v>
      </c>
      <c r="C100" s="23">
        <v>3639</v>
      </c>
      <c r="D100" s="23">
        <v>4583</v>
      </c>
      <c r="E100" s="23">
        <v>3522</v>
      </c>
      <c r="F100" s="62">
        <f t="shared" si="2"/>
        <v>0.96362489486963832</v>
      </c>
      <c r="G100" s="524">
        <f t="shared" si="3"/>
        <v>0.96784830997526794</v>
      </c>
    </row>
    <row r="101" spans="1:7" s="60" customFormat="1" x14ac:dyDescent="0.2">
      <c r="A101" s="44" t="s">
        <v>97</v>
      </c>
      <c r="B101" s="27">
        <v>7488</v>
      </c>
      <c r="C101" s="27">
        <v>5183</v>
      </c>
      <c r="D101" s="27">
        <v>7309</v>
      </c>
      <c r="E101" s="27">
        <v>5059</v>
      </c>
      <c r="F101" s="63">
        <f t="shared" si="2"/>
        <v>0.9760950854700855</v>
      </c>
      <c r="G101" s="712">
        <f t="shared" si="3"/>
        <v>0.97607563187343238</v>
      </c>
    </row>
    <row r="102" spans="1:7" x14ac:dyDescent="0.2">
      <c r="A102" s="66" t="s">
        <v>55</v>
      </c>
      <c r="B102" s="23">
        <v>6814</v>
      </c>
      <c r="C102" s="23">
        <v>4753</v>
      </c>
      <c r="D102" s="23">
        <v>6651</v>
      </c>
      <c r="E102" s="23">
        <v>4642</v>
      </c>
      <c r="F102" s="62">
        <f t="shared" si="2"/>
        <v>0.97607866157910184</v>
      </c>
      <c r="G102" s="524">
        <f t="shared" si="3"/>
        <v>0.97664632863454659</v>
      </c>
    </row>
    <row r="103" spans="1:7" x14ac:dyDescent="0.2">
      <c r="A103" s="66" t="s">
        <v>56</v>
      </c>
      <c r="B103" s="23">
        <v>674</v>
      </c>
      <c r="C103" s="23">
        <v>430</v>
      </c>
      <c r="D103" s="23">
        <v>658</v>
      </c>
      <c r="E103" s="23">
        <v>417</v>
      </c>
      <c r="F103" s="62">
        <f t="shared" si="2"/>
        <v>0.97626112759643913</v>
      </c>
      <c r="G103" s="524">
        <f t="shared" si="3"/>
        <v>0.96976744186046515</v>
      </c>
    </row>
    <row r="104" spans="1:7" x14ac:dyDescent="0.2">
      <c r="A104" s="66" t="s">
        <v>98</v>
      </c>
      <c r="B104" s="23">
        <v>1714</v>
      </c>
      <c r="C104" s="23">
        <v>1152</v>
      </c>
      <c r="D104" s="23">
        <v>1677</v>
      </c>
      <c r="E104" s="23">
        <v>1129</v>
      </c>
      <c r="F104" s="62">
        <f t="shared" si="2"/>
        <v>0.9784130688448075</v>
      </c>
      <c r="G104" s="524">
        <f t="shared" si="3"/>
        <v>0.98003472222222221</v>
      </c>
    </row>
    <row r="105" spans="1:7" x14ac:dyDescent="0.2">
      <c r="A105" s="66" t="s">
        <v>55</v>
      </c>
      <c r="B105" s="23">
        <v>1591</v>
      </c>
      <c r="C105" s="23">
        <v>1077</v>
      </c>
      <c r="D105" s="23">
        <v>1554</v>
      </c>
      <c r="E105" s="23">
        <v>1054</v>
      </c>
      <c r="F105" s="62">
        <f t="shared" si="2"/>
        <v>0.97674418604651159</v>
      </c>
      <c r="G105" s="524">
        <f t="shared" si="3"/>
        <v>0.97864438254410402</v>
      </c>
    </row>
    <row r="106" spans="1:7" x14ac:dyDescent="0.2">
      <c r="A106" s="66" t="s">
        <v>56</v>
      </c>
      <c r="B106" s="23">
        <v>123</v>
      </c>
      <c r="C106" s="23">
        <v>75</v>
      </c>
      <c r="D106" s="23">
        <v>123</v>
      </c>
      <c r="E106" s="23">
        <v>75</v>
      </c>
      <c r="F106" s="62">
        <f t="shared" si="2"/>
        <v>1</v>
      </c>
      <c r="G106" s="524">
        <f t="shared" si="3"/>
        <v>1</v>
      </c>
    </row>
    <row r="107" spans="1:7" x14ac:dyDescent="0.2">
      <c r="A107" s="66" t="s">
        <v>99</v>
      </c>
      <c r="B107" s="23">
        <v>625</v>
      </c>
      <c r="C107" s="23">
        <v>428</v>
      </c>
      <c r="D107" s="23">
        <v>604</v>
      </c>
      <c r="E107" s="23">
        <v>411</v>
      </c>
      <c r="F107" s="62">
        <f t="shared" si="2"/>
        <v>0.96640000000000004</v>
      </c>
      <c r="G107" s="524">
        <f t="shared" si="3"/>
        <v>0.96028037383177567</v>
      </c>
    </row>
    <row r="108" spans="1:7" x14ac:dyDescent="0.2">
      <c r="A108" s="66" t="s">
        <v>55</v>
      </c>
      <c r="B108" s="23">
        <v>598</v>
      </c>
      <c r="C108" s="23">
        <v>412</v>
      </c>
      <c r="D108" s="23">
        <v>577</v>
      </c>
      <c r="E108" s="23">
        <v>395</v>
      </c>
      <c r="F108" s="62">
        <f t="shared" si="2"/>
        <v>0.96488294314381273</v>
      </c>
      <c r="G108" s="524">
        <f t="shared" si="3"/>
        <v>0.95873786407766992</v>
      </c>
    </row>
    <row r="109" spans="1:7" x14ac:dyDescent="0.2">
      <c r="A109" s="66" t="s">
        <v>56</v>
      </c>
      <c r="B109" s="23">
        <v>27</v>
      </c>
      <c r="C109" s="23">
        <v>16</v>
      </c>
      <c r="D109" s="23">
        <v>27</v>
      </c>
      <c r="E109" s="23">
        <v>16</v>
      </c>
      <c r="F109" s="62">
        <f t="shared" si="2"/>
        <v>1</v>
      </c>
      <c r="G109" s="524">
        <f t="shared" si="3"/>
        <v>1</v>
      </c>
    </row>
    <row r="110" spans="1:7" x14ac:dyDescent="0.2">
      <c r="A110" s="66" t="s">
        <v>100</v>
      </c>
      <c r="B110" s="23">
        <v>1248</v>
      </c>
      <c r="C110" s="23">
        <v>850</v>
      </c>
      <c r="D110" s="23">
        <v>1200</v>
      </c>
      <c r="E110" s="23">
        <v>822</v>
      </c>
      <c r="F110" s="62">
        <f t="shared" si="2"/>
        <v>0.96153846153846156</v>
      </c>
      <c r="G110" s="524">
        <f t="shared" si="3"/>
        <v>0.96705882352941175</v>
      </c>
    </row>
    <row r="111" spans="1:7" x14ac:dyDescent="0.2">
      <c r="A111" s="66" t="s">
        <v>55</v>
      </c>
      <c r="B111" s="23">
        <v>1138</v>
      </c>
      <c r="C111" s="23">
        <v>780</v>
      </c>
      <c r="D111" s="23">
        <v>1096</v>
      </c>
      <c r="E111" s="23">
        <v>756</v>
      </c>
      <c r="F111" s="62">
        <f t="shared" si="2"/>
        <v>0.96309314586994732</v>
      </c>
      <c r="G111" s="524">
        <f t="shared" si="3"/>
        <v>0.96923076923076923</v>
      </c>
    </row>
    <row r="112" spans="1:7" x14ac:dyDescent="0.2">
      <c r="A112" s="66" t="s">
        <v>56</v>
      </c>
      <c r="B112" s="23">
        <v>110</v>
      </c>
      <c r="C112" s="23">
        <v>70</v>
      </c>
      <c r="D112" s="23">
        <v>104</v>
      </c>
      <c r="E112" s="23">
        <v>66</v>
      </c>
      <c r="F112" s="62">
        <f t="shared" si="2"/>
        <v>0.94545454545454544</v>
      </c>
      <c r="G112" s="524">
        <f t="shared" si="3"/>
        <v>0.94285714285714284</v>
      </c>
    </row>
    <row r="113" spans="1:7" x14ac:dyDescent="0.2">
      <c r="A113" s="66" t="s">
        <v>101</v>
      </c>
      <c r="B113" s="23">
        <v>477</v>
      </c>
      <c r="C113" s="23">
        <v>348</v>
      </c>
      <c r="D113" s="23">
        <v>461</v>
      </c>
      <c r="E113" s="23">
        <v>338</v>
      </c>
      <c r="F113" s="62">
        <f t="shared" si="2"/>
        <v>0.96645702306079662</v>
      </c>
      <c r="G113" s="524">
        <f t="shared" si="3"/>
        <v>0.97126436781609193</v>
      </c>
    </row>
    <row r="114" spans="1:7" x14ac:dyDescent="0.2">
      <c r="A114" s="66" t="s">
        <v>55</v>
      </c>
      <c r="B114" s="23">
        <v>385</v>
      </c>
      <c r="C114" s="23">
        <v>286</v>
      </c>
      <c r="D114" s="23">
        <v>369</v>
      </c>
      <c r="E114" s="23">
        <v>276</v>
      </c>
      <c r="F114" s="62">
        <f t="shared" si="2"/>
        <v>0.95844155844155843</v>
      </c>
      <c r="G114" s="524">
        <f t="shared" si="3"/>
        <v>0.965034965034965</v>
      </c>
    </row>
    <row r="115" spans="1:7" x14ac:dyDescent="0.2">
      <c r="A115" s="66" t="s">
        <v>56</v>
      </c>
      <c r="B115" s="23">
        <v>92</v>
      </c>
      <c r="C115" s="23">
        <v>62</v>
      </c>
      <c r="D115" s="23">
        <v>92</v>
      </c>
      <c r="E115" s="23">
        <v>62</v>
      </c>
      <c r="F115" s="62">
        <f t="shared" si="2"/>
        <v>1</v>
      </c>
      <c r="G115" s="524">
        <f t="shared" si="3"/>
        <v>1</v>
      </c>
    </row>
    <row r="116" spans="1:7" x14ac:dyDescent="0.2">
      <c r="A116" s="66" t="s">
        <v>102</v>
      </c>
      <c r="B116" s="23">
        <v>624</v>
      </c>
      <c r="C116" s="23">
        <v>438</v>
      </c>
      <c r="D116" s="23">
        <v>597</v>
      </c>
      <c r="E116" s="23">
        <v>416</v>
      </c>
      <c r="F116" s="62">
        <f t="shared" si="2"/>
        <v>0.95673076923076927</v>
      </c>
      <c r="G116" s="524">
        <f t="shared" si="3"/>
        <v>0.94977168949771684</v>
      </c>
    </row>
    <row r="117" spans="1:7" x14ac:dyDescent="0.2">
      <c r="A117" s="66" t="s">
        <v>55</v>
      </c>
      <c r="B117" s="23">
        <v>592</v>
      </c>
      <c r="C117" s="23">
        <v>414</v>
      </c>
      <c r="D117" s="23">
        <v>566</v>
      </c>
      <c r="E117" s="23">
        <v>393</v>
      </c>
      <c r="F117" s="62">
        <f t="shared" si="2"/>
        <v>0.95608108108108103</v>
      </c>
      <c r="G117" s="524">
        <f t="shared" si="3"/>
        <v>0.94927536231884058</v>
      </c>
    </row>
    <row r="118" spans="1:7" x14ac:dyDescent="0.2">
      <c r="A118" s="66" t="s">
        <v>56</v>
      </c>
      <c r="B118" s="23">
        <v>32</v>
      </c>
      <c r="C118" s="23">
        <v>24</v>
      </c>
      <c r="D118" s="23">
        <v>31</v>
      </c>
      <c r="E118" s="23">
        <v>23</v>
      </c>
      <c r="F118" s="62">
        <f t="shared" si="2"/>
        <v>0.96875</v>
      </c>
      <c r="G118" s="524">
        <f t="shared" si="3"/>
        <v>0.95833333333333337</v>
      </c>
    </row>
    <row r="119" spans="1:7" x14ac:dyDescent="0.2">
      <c r="A119" s="66" t="s">
        <v>103</v>
      </c>
      <c r="B119" s="23">
        <v>1944</v>
      </c>
      <c r="C119" s="23">
        <v>1428</v>
      </c>
      <c r="D119" s="23">
        <v>1937</v>
      </c>
      <c r="E119" s="23">
        <v>1421</v>
      </c>
      <c r="F119" s="62">
        <f t="shared" si="2"/>
        <v>0.99639917695473246</v>
      </c>
      <c r="G119" s="524">
        <f t="shared" si="3"/>
        <v>0.99509803921568629</v>
      </c>
    </row>
    <row r="120" spans="1:7" x14ac:dyDescent="0.2">
      <c r="A120" s="66" t="s">
        <v>55</v>
      </c>
      <c r="B120" s="23">
        <v>1733</v>
      </c>
      <c r="C120" s="23">
        <v>1285</v>
      </c>
      <c r="D120" s="23">
        <v>1726</v>
      </c>
      <c r="E120" s="23">
        <v>1278</v>
      </c>
      <c r="F120" s="62">
        <f t="shared" si="2"/>
        <v>0.99596076168493941</v>
      </c>
      <c r="G120" s="524">
        <f t="shared" si="3"/>
        <v>0.9945525291828794</v>
      </c>
    </row>
    <row r="121" spans="1:7" x14ac:dyDescent="0.2">
      <c r="A121" s="66" t="s">
        <v>56</v>
      </c>
      <c r="B121" s="23">
        <v>211</v>
      </c>
      <c r="C121" s="23">
        <v>143</v>
      </c>
      <c r="D121" s="23">
        <v>211</v>
      </c>
      <c r="E121" s="23">
        <v>143</v>
      </c>
      <c r="F121" s="62">
        <f t="shared" si="2"/>
        <v>1</v>
      </c>
      <c r="G121" s="524">
        <f t="shared" si="3"/>
        <v>1</v>
      </c>
    </row>
    <row r="122" spans="1:7" x14ac:dyDescent="0.2">
      <c r="A122" s="66" t="s">
        <v>104</v>
      </c>
      <c r="B122" s="23">
        <v>856</v>
      </c>
      <c r="C122" s="23">
        <v>539</v>
      </c>
      <c r="D122" s="23">
        <v>833</v>
      </c>
      <c r="E122" s="23">
        <v>522</v>
      </c>
      <c r="F122" s="62">
        <f t="shared" si="2"/>
        <v>0.97313084112149528</v>
      </c>
      <c r="G122" s="524">
        <f t="shared" si="3"/>
        <v>0.96846011131725418</v>
      </c>
    </row>
    <row r="123" spans="1:7" x14ac:dyDescent="0.2">
      <c r="A123" s="66" t="s">
        <v>55</v>
      </c>
      <c r="B123" s="23">
        <v>777</v>
      </c>
      <c r="C123" s="23">
        <v>499</v>
      </c>
      <c r="D123" s="23">
        <v>763</v>
      </c>
      <c r="E123" s="23">
        <v>490</v>
      </c>
      <c r="F123" s="62">
        <f t="shared" si="2"/>
        <v>0.98198198198198194</v>
      </c>
      <c r="G123" s="524">
        <f t="shared" si="3"/>
        <v>0.9819639278557114</v>
      </c>
    </row>
    <row r="124" spans="1:7" x14ac:dyDescent="0.2">
      <c r="A124" s="66" t="s">
        <v>56</v>
      </c>
      <c r="B124" s="23">
        <v>79</v>
      </c>
      <c r="C124" s="23">
        <v>40</v>
      </c>
      <c r="D124" s="23">
        <v>70</v>
      </c>
      <c r="E124" s="23">
        <v>32</v>
      </c>
      <c r="F124" s="62">
        <f t="shared" si="2"/>
        <v>0.88607594936708856</v>
      </c>
      <c r="G124" s="524">
        <f t="shared" si="3"/>
        <v>0.8</v>
      </c>
    </row>
    <row r="125" spans="1:7" s="60" customFormat="1" x14ac:dyDescent="0.2">
      <c r="A125" s="44" t="s">
        <v>105</v>
      </c>
      <c r="B125" s="27">
        <v>6622</v>
      </c>
      <c r="C125" s="27">
        <v>4435</v>
      </c>
      <c r="D125" s="27">
        <v>6449</v>
      </c>
      <c r="E125" s="27">
        <v>4330</v>
      </c>
      <c r="F125" s="63">
        <f t="shared" si="2"/>
        <v>0.97387496224705528</v>
      </c>
      <c r="G125" s="712">
        <f t="shared" si="3"/>
        <v>0.97632468996617816</v>
      </c>
    </row>
    <row r="126" spans="1:7" x14ac:dyDescent="0.2">
      <c r="A126" s="66" t="s">
        <v>55</v>
      </c>
      <c r="B126" s="23">
        <v>5874</v>
      </c>
      <c r="C126" s="23">
        <v>3970</v>
      </c>
      <c r="D126" s="23">
        <v>5705</v>
      </c>
      <c r="E126" s="23">
        <v>3869</v>
      </c>
      <c r="F126" s="62">
        <f t="shared" si="2"/>
        <v>0.97122914538644878</v>
      </c>
      <c r="G126" s="524">
        <f t="shared" si="3"/>
        <v>0.97455919395465995</v>
      </c>
    </row>
    <row r="127" spans="1:7" x14ac:dyDescent="0.2">
      <c r="A127" s="66" t="s">
        <v>56</v>
      </c>
      <c r="B127" s="23">
        <v>748</v>
      </c>
      <c r="C127" s="23">
        <v>465</v>
      </c>
      <c r="D127" s="23">
        <v>744</v>
      </c>
      <c r="E127" s="23">
        <v>461</v>
      </c>
      <c r="F127" s="62">
        <f t="shared" si="2"/>
        <v>0.99465240641711228</v>
      </c>
      <c r="G127" s="524">
        <f t="shared" si="3"/>
        <v>0.99139784946236564</v>
      </c>
    </row>
    <row r="128" spans="1:7" x14ac:dyDescent="0.2">
      <c r="A128" s="66" t="s">
        <v>106</v>
      </c>
      <c r="B128" s="23">
        <v>1949</v>
      </c>
      <c r="C128" s="23">
        <v>1388</v>
      </c>
      <c r="D128" s="23">
        <v>1948</v>
      </c>
      <c r="E128" s="23">
        <v>1388</v>
      </c>
      <c r="F128" s="62">
        <f t="shared" si="2"/>
        <v>0.99948691636736786</v>
      </c>
      <c r="G128" s="524">
        <f t="shared" si="3"/>
        <v>1</v>
      </c>
    </row>
    <row r="129" spans="1:7" x14ac:dyDescent="0.2">
      <c r="A129" s="66" t="s">
        <v>55</v>
      </c>
      <c r="B129" s="23">
        <v>1724</v>
      </c>
      <c r="C129" s="23">
        <v>1240</v>
      </c>
      <c r="D129" s="23">
        <v>1723</v>
      </c>
      <c r="E129" s="23">
        <v>1240</v>
      </c>
      <c r="F129" s="62">
        <f t="shared" si="2"/>
        <v>0.99941995359628766</v>
      </c>
      <c r="G129" s="524">
        <f t="shared" si="3"/>
        <v>1</v>
      </c>
    </row>
    <row r="130" spans="1:7" x14ac:dyDescent="0.2">
      <c r="A130" s="66" t="s">
        <v>56</v>
      </c>
      <c r="B130" s="23">
        <v>225</v>
      </c>
      <c r="C130" s="23">
        <v>148</v>
      </c>
      <c r="D130" s="23">
        <v>225</v>
      </c>
      <c r="E130" s="23">
        <v>148</v>
      </c>
      <c r="F130" s="62">
        <f t="shared" si="2"/>
        <v>1</v>
      </c>
      <c r="G130" s="524">
        <f t="shared" si="3"/>
        <v>1</v>
      </c>
    </row>
    <row r="131" spans="1:7" x14ac:dyDescent="0.2">
      <c r="A131" s="66" t="s">
        <v>107</v>
      </c>
      <c r="B131" s="23">
        <v>1451</v>
      </c>
      <c r="C131" s="23">
        <v>930</v>
      </c>
      <c r="D131" s="23">
        <v>1415</v>
      </c>
      <c r="E131" s="23">
        <v>920</v>
      </c>
      <c r="F131" s="62">
        <f t="shared" si="2"/>
        <v>0.97518952446588558</v>
      </c>
      <c r="G131" s="524">
        <f t="shared" si="3"/>
        <v>0.989247311827957</v>
      </c>
    </row>
    <row r="132" spans="1:7" x14ac:dyDescent="0.2">
      <c r="A132" s="66" t="s">
        <v>55</v>
      </c>
      <c r="B132" s="23">
        <v>1205</v>
      </c>
      <c r="C132" s="23">
        <v>798</v>
      </c>
      <c r="D132" s="23">
        <v>1172</v>
      </c>
      <c r="E132" s="23">
        <v>791</v>
      </c>
      <c r="F132" s="62">
        <f t="shared" si="2"/>
        <v>0.97261410788381741</v>
      </c>
      <c r="G132" s="524">
        <f t="shared" si="3"/>
        <v>0.99122807017543857</v>
      </c>
    </row>
    <row r="133" spans="1:7" x14ac:dyDescent="0.2">
      <c r="A133" s="66" t="s">
        <v>56</v>
      </c>
      <c r="B133" s="23">
        <v>246</v>
      </c>
      <c r="C133" s="23">
        <v>132</v>
      </c>
      <c r="D133" s="23">
        <v>243</v>
      </c>
      <c r="E133" s="23">
        <v>129</v>
      </c>
      <c r="F133" s="62">
        <f t="shared" si="2"/>
        <v>0.98780487804878048</v>
      </c>
      <c r="G133" s="524">
        <f t="shared" si="3"/>
        <v>0.97727272727272729</v>
      </c>
    </row>
    <row r="134" spans="1:7" x14ac:dyDescent="0.2">
      <c r="A134" s="66" t="s">
        <v>108</v>
      </c>
      <c r="B134" s="23">
        <v>807</v>
      </c>
      <c r="C134" s="23">
        <v>525</v>
      </c>
      <c r="D134" s="23">
        <v>731</v>
      </c>
      <c r="E134" s="23">
        <v>471</v>
      </c>
      <c r="F134" s="62">
        <f t="shared" si="2"/>
        <v>0.90582403965303593</v>
      </c>
      <c r="G134" s="524">
        <f t="shared" si="3"/>
        <v>0.89714285714285713</v>
      </c>
    </row>
    <row r="135" spans="1:7" x14ac:dyDescent="0.2">
      <c r="A135" s="66" t="s">
        <v>55</v>
      </c>
      <c r="B135" s="23">
        <v>700</v>
      </c>
      <c r="C135" s="23">
        <v>450</v>
      </c>
      <c r="D135" s="23">
        <v>624</v>
      </c>
      <c r="E135" s="23">
        <v>396</v>
      </c>
      <c r="F135" s="62">
        <f t="shared" si="2"/>
        <v>0.89142857142857146</v>
      </c>
      <c r="G135" s="524">
        <f t="shared" si="3"/>
        <v>0.88</v>
      </c>
    </row>
    <row r="136" spans="1:7" x14ac:dyDescent="0.2">
      <c r="A136" s="66" t="s">
        <v>56</v>
      </c>
      <c r="B136" s="23">
        <v>107</v>
      </c>
      <c r="C136" s="23">
        <v>75</v>
      </c>
      <c r="D136" s="23">
        <v>107</v>
      </c>
      <c r="E136" s="23">
        <v>75</v>
      </c>
      <c r="F136" s="62">
        <f t="shared" ref="F136:F157" si="4">D136/B136</f>
        <v>1</v>
      </c>
      <c r="G136" s="524">
        <f t="shared" ref="G136:G157" si="5">E136/C136</f>
        <v>1</v>
      </c>
    </row>
    <row r="137" spans="1:7" x14ac:dyDescent="0.2">
      <c r="A137" s="66" t="s">
        <v>109</v>
      </c>
      <c r="B137" s="23">
        <v>1216</v>
      </c>
      <c r="C137" s="23">
        <v>811</v>
      </c>
      <c r="D137" s="23">
        <v>1163</v>
      </c>
      <c r="E137" s="23">
        <v>773</v>
      </c>
      <c r="F137" s="62">
        <f t="shared" si="4"/>
        <v>0.95641447368421051</v>
      </c>
      <c r="G137" s="524">
        <f t="shared" si="5"/>
        <v>0.95314426633785454</v>
      </c>
    </row>
    <row r="138" spans="1:7" x14ac:dyDescent="0.2">
      <c r="A138" s="66" t="s">
        <v>55</v>
      </c>
      <c r="B138" s="23">
        <v>1112</v>
      </c>
      <c r="C138" s="23">
        <v>740</v>
      </c>
      <c r="D138" s="23">
        <v>1060</v>
      </c>
      <c r="E138" s="23">
        <v>703</v>
      </c>
      <c r="F138" s="62">
        <f t="shared" si="4"/>
        <v>0.9532374100719424</v>
      </c>
      <c r="G138" s="524">
        <f t="shared" si="5"/>
        <v>0.95</v>
      </c>
    </row>
    <row r="139" spans="1:7" x14ac:dyDescent="0.2">
      <c r="A139" s="66" t="s">
        <v>56</v>
      </c>
      <c r="B139" s="23">
        <v>104</v>
      </c>
      <c r="C139" s="23">
        <v>71</v>
      </c>
      <c r="D139" s="23">
        <v>103</v>
      </c>
      <c r="E139" s="23">
        <v>70</v>
      </c>
      <c r="F139" s="62">
        <f t="shared" si="4"/>
        <v>0.99038461538461542</v>
      </c>
      <c r="G139" s="524">
        <f t="shared" si="5"/>
        <v>0.9859154929577465</v>
      </c>
    </row>
    <row r="140" spans="1:7" x14ac:dyDescent="0.2">
      <c r="A140" s="66" t="s">
        <v>110</v>
      </c>
      <c r="B140" s="23">
        <v>1199</v>
      </c>
      <c r="C140" s="23">
        <v>781</v>
      </c>
      <c r="D140" s="23">
        <v>1192</v>
      </c>
      <c r="E140" s="23">
        <v>778</v>
      </c>
      <c r="F140" s="62">
        <f t="shared" si="4"/>
        <v>0.994161801501251</v>
      </c>
      <c r="G140" s="524">
        <f t="shared" si="5"/>
        <v>0.99615877080665816</v>
      </c>
    </row>
    <row r="141" spans="1:7" x14ac:dyDescent="0.2">
      <c r="A141" s="66" t="s">
        <v>55</v>
      </c>
      <c r="B141" s="23">
        <v>1133</v>
      </c>
      <c r="C141" s="23">
        <v>742</v>
      </c>
      <c r="D141" s="23">
        <v>1126</v>
      </c>
      <c r="E141" s="23">
        <v>739</v>
      </c>
      <c r="F141" s="62">
        <f t="shared" si="4"/>
        <v>0.99382171226831417</v>
      </c>
      <c r="G141" s="524">
        <f t="shared" si="5"/>
        <v>0.99595687331536387</v>
      </c>
    </row>
    <row r="142" spans="1:7" x14ac:dyDescent="0.2">
      <c r="A142" s="66" t="s">
        <v>56</v>
      </c>
      <c r="B142" s="23">
        <v>66</v>
      </c>
      <c r="C142" s="23">
        <v>39</v>
      </c>
      <c r="D142" s="23">
        <v>66</v>
      </c>
      <c r="E142" s="23">
        <v>39</v>
      </c>
      <c r="F142" s="62">
        <f t="shared" si="4"/>
        <v>1</v>
      </c>
      <c r="G142" s="524">
        <f t="shared" si="5"/>
        <v>1</v>
      </c>
    </row>
    <row r="143" spans="1:7" s="60" customFormat="1" x14ac:dyDescent="0.2">
      <c r="A143" s="44" t="s">
        <v>111</v>
      </c>
      <c r="B143" s="27">
        <v>5316</v>
      </c>
      <c r="C143" s="27">
        <v>3573</v>
      </c>
      <c r="D143" s="27">
        <v>5192</v>
      </c>
      <c r="E143" s="27">
        <v>3497</v>
      </c>
      <c r="F143" s="63">
        <f t="shared" si="4"/>
        <v>0.97667419112114373</v>
      </c>
      <c r="G143" s="712">
        <f t="shared" si="5"/>
        <v>0.97872935908200387</v>
      </c>
    </row>
    <row r="144" spans="1:7" x14ac:dyDescent="0.2">
      <c r="A144" s="66" t="s">
        <v>55</v>
      </c>
      <c r="B144" s="23">
        <v>5026</v>
      </c>
      <c r="C144" s="23">
        <v>3394</v>
      </c>
      <c r="D144" s="23">
        <v>4908</v>
      </c>
      <c r="E144" s="23">
        <v>3321</v>
      </c>
      <c r="F144" s="62">
        <f t="shared" si="4"/>
        <v>0.97652208515718264</v>
      </c>
      <c r="G144" s="524">
        <f t="shared" si="5"/>
        <v>0.97849145550972305</v>
      </c>
    </row>
    <row r="145" spans="1:7" x14ac:dyDescent="0.2">
      <c r="A145" s="66" t="s">
        <v>56</v>
      </c>
      <c r="B145" s="23">
        <v>290</v>
      </c>
      <c r="C145" s="23">
        <v>179</v>
      </c>
      <c r="D145" s="23">
        <v>284</v>
      </c>
      <c r="E145" s="23">
        <v>176</v>
      </c>
      <c r="F145" s="62">
        <f t="shared" si="4"/>
        <v>0.97931034482758617</v>
      </c>
      <c r="G145" s="524">
        <f t="shared" si="5"/>
        <v>0.98324022346368711</v>
      </c>
    </row>
    <row r="146" spans="1:7" x14ac:dyDescent="0.2">
      <c r="A146" s="66" t="s">
        <v>112</v>
      </c>
      <c r="B146" s="23">
        <v>1067</v>
      </c>
      <c r="C146" s="23">
        <v>717</v>
      </c>
      <c r="D146" s="23">
        <v>1061</v>
      </c>
      <c r="E146" s="23">
        <v>711</v>
      </c>
      <c r="F146" s="62">
        <f t="shared" si="4"/>
        <v>0.99437675726335517</v>
      </c>
      <c r="G146" s="524">
        <f t="shared" si="5"/>
        <v>0.99163179916317989</v>
      </c>
    </row>
    <row r="147" spans="1:7" x14ac:dyDescent="0.2">
      <c r="A147" s="66" t="s">
        <v>55</v>
      </c>
      <c r="B147" s="23">
        <v>1002</v>
      </c>
      <c r="C147" s="23">
        <v>676</v>
      </c>
      <c r="D147" s="23">
        <v>996</v>
      </c>
      <c r="E147" s="23">
        <v>670</v>
      </c>
      <c r="F147" s="62">
        <f t="shared" si="4"/>
        <v>0.99401197604790414</v>
      </c>
      <c r="G147" s="524">
        <f t="shared" si="5"/>
        <v>0.99112426035502954</v>
      </c>
    </row>
    <row r="148" spans="1:7" x14ac:dyDescent="0.2">
      <c r="A148" s="66" t="s">
        <v>56</v>
      </c>
      <c r="B148" s="23">
        <v>65</v>
      </c>
      <c r="C148" s="23">
        <v>41</v>
      </c>
      <c r="D148" s="23">
        <v>65</v>
      </c>
      <c r="E148" s="23">
        <v>41</v>
      </c>
      <c r="F148" s="62">
        <f t="shared" si="4"/>
        <v>1</v>
      </c>
      <c r="G148" s="524">
        <f t="shared" si="5"/>
        <v>1</v>
      </c>
    </row>
    <row r="149" spans="1:7" x14ac:dyDescent="0.2">
      <c r="A149" s="66" t="s">
        <v>113</v>
      </c>
      <c r="B149" s="23">
        <v>1052</v>
      </c>
      <c r="C149" s="23">
        <v>640</v>
      </c>
      <c r="D149" s="23">
        <v>1037</v>
      </c>
      <c r="E149" s="23">
        <v>629</v>
      </c>
      <c r="F149" s="62">
        <f t="shared" si="4"/>
        <v>0.98574144486692017</v>
      </c>
      <c r="G149" s="524">
        <f t="shared" si="5"/>
        <v>0.98281249999999998</v>
      </c>
    </row>
    <row r="150" spans="1:7" x14ac:dyDescent="0.2">
      <c r="A150" s="66" t="s">
        <v>55</v>
      </c>
      <c r="B150" s="23">
        <v>981</v>
      </c>
      <c r="C150" s="23">
        <v>605</v>
      </c>
      <c r="D150" s="23">
        <v>967</v>
      </c>
      <c r="E150" s="23">
        <v>594</v>
      </c>
      <c r="F150" s="62">
        <f t="shared" si="4"/>
        <v>0.98572884811416916</v>
      </c>
      <c r="G150" s="524">
        <f t="shared" si="5"/>
        <v>0.98181818181818181</v>
      </c>
    </row>
    <row r="151" spans="1:7" x14ac:dyDescent="0.2">
      <c r="A151" s="66" t="s">
        <v>56</v>
      </c>
      <c r="B151" s="23">
        <v>71</v>
      </c>
      <c r="C151" s="23">
        <v>35</v>
      </c>
      <c r="D151" s="23">
        <v>70</v>
      </c>
      <c r="E151" s="23">
        <v>35</v>
      </c>
      <c r="F151" s="62">
        <f t="shared" si="4"/>
        <v>0.9859154929577465</v>
      </c>
      <c r="G151" s="524">
        <f t="shared" si="5"/>
        <v>1</v>
      </c>
    </row>
    <row r="152" spans="1:7" x14ac:dyDescent="0.2">
      <c r="A152" s="66" t="s">
        <v>114</v>
      </c>
      <c r="B152" s="23">
        <v>1262</v>
      </c>
      <c r="C152" s="23">
        <v>861</v>
      </c>
      <c r="D152" s="23">
        <v>1205</v>
      </c>
      <c r="E152" s="23">
        <v>827</v>
      </c>
      <c r="F152" s="62">
        <f t="shared" si="4"/>
        <v>0.95483359746434227</v>
      </c>
      <c r="G152" s="524">
        <f t="shared" si="5"/>
        <v>0.96051103368176538</v>
      </c>
    </row>
    <row r="153" spans="1:7" x14ac:dyDescent="0.2">
      <c r="A153" s="66" t="s">
        <v>55</v>
      </c>
      <c r="B153" s="23">
        <v>1192</v>
      </c>
      <c r="C153" s="23">
        <v>811</v>
      </c>
      <c r="D153" s="23">
        <v>1137</v>
      </c>
      <c r="E153" s="23">
        <v>779</v>
      </c>
      <c r="F153" s="62">
        <f t="shared" si="4"/>
        <v>0.95385906040268453</v>
      </c>
      <c r="G153" s="524">
        <f t="shared" si="5"/>
        <v>0.96054254007398276</v>
      </c>
    </row>
    <row r="154" spans="1:7" x14ac:dyDescent="0.2">
      <c r="A154" s="66" t="s">
        <v>56</v>
      </c>
      <c r="B154" s="23">
        <v>70</v>
      </c>
      <c r="C154" s="23">
        <v>50</v>
      </c>
      <c r="D154" s="23">
        <v>68</v>
      </c>
      <c r="E154" s="23">
        <v>48</v>
      </c>
      <c r="F154" s="62">
        <f t="shared" si="4"/>
        <v>0.97142857142857142</v>
      </c>
      <c r="G154" s="524">
        <f t="shared" si="5"/>
        <v>0.96</v>
      </c>
    </row>
    <row r="155" spans="1:7" x14ac:dyDescent="0.2">
      <c r="A155" s="66" t="s">
        <v>115</v>
      </c>
      <c r="B155" s="23">
        <v>1935</v>
      </c>
      <c r="C155" s="23">
        <v>1355</v>
      </c>
      <c r="D155" s="23">
        <v>1889</v>
      </c>
      <c r="E155" s="23">
        <v>1330</v>
      </c>
      <c r="F155" s="62">
        <f t="shared" si="4"/>
        <v>0.97622739018087856</v>
      </c>
      <c r="G155" s="524">
        <f t="shared" si="5"/>
        <v>0.98154981549815501</v>
      </c>
    </row>
    <row r="156" spans="1:7" x14ac:dyDescent="0.2">
      <c r="A156" s="66" t="s">
        <v>55</v>
      </c>
      <c r="B156" s="23">
        <v>1851</v>
      </c>
      <c r="C156" s="23">
        <v>1302</v>
      </c>
      <c r="D156" s="23">
        <v>1808</v>
      </c>
      <c r="E156" s="23">
        <v>1278</v>
      </c>
      <c r="F156" s="62">
        <f t="shared" si="4"/>
        <v>0.97676931388438681</v>
      </c>
      <c r="G156" s="524">
        <f t="shared" si="5"/>
        <v>0.98156682027649766</v>
      </c>
    </row>
    <row r="157" spans="1:7" ht="13.5" thickBot="1" x14ac:dyDescent="0.25">
      <c r="A157" s="67" t="s">
        <v>56</v>
      </c>
      <c r="B157" s="32">
        <v>84</v>
      </c>
      <c r="C157" s="32">
        <v>53</v>
      </c>
      <c r="D157" s="32">
        <v>81</v>
      </c>
      <c r="E157" s="32">
        <v>52</v>
      </c>
      <c r="F157" s="85">
        <f t="shared" si="4"/>
        <v>0.9642857142857143</v>
      </c>
      <c r="G157" s="713">
        <f t="shared" si="5"/>
        <v>0.98113207547169812</v>
      </c>
    </row>
  </sheetData>
  <mergeCells count="7">
    <mergeCell ref="A2:G2"/>
    <mergeCell ref="A4:A6"/>
    <mergeCell ref="B4:E4"/>
    <mergeCell ref="F4:G5"/>
    <mergeCell ref="B5:B6"/>
    <mergeCell ref="C5:C6"/>
    <mergeCell ref="D5:E5"/>
  </mergeCells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57"/>
  <sheetViews>
    <sheetView topLeftCell="A13" workbookViewId="0">
      <selection activeCell="M8" sqref="M8"/>
    </sheetView>
  </sheetViews>
  <sheetFormatPr defaultRowHeight="12.75" x14ac:dyDescent="0.2"/>
  <cols>
    <col min="1" max="1" width="23" style="59" customWidth="1"/>
    <col min="2" max="2" width="8.28515625" style="40" bestFit="1" customWidth="1"/>
    <col min="3" max="16384" width="9.140625" style="40"/>
  </cols>
  <sheetData>
    <row r="2" spans="1:7" ht="40.5" customHeight="1" x14ac:dyDescent="0.2">
      <c r="A2" s="474" t="s">
        <v>117</v>
      </c>
      <c r="B2" s="474"/>
      <c r="C2" s="474"/>
      <c r="D2" s="474"/>
      <c r="E2" s="474"/>
      <c r="F2" s="475"/>
      <c r="G2" s="475"/>
    </row>
    <row r="3" spans="1:7" ht="13.5" thickBot="1" x14ac:dyDescent="0.25">
      <c r="A3" s="35" t="s">
        <v>63</v>
      </c>
    </row>
    <row r="4" spans="1:7" s="8" customFormat="1" x14ac:dyDescent="0.25">
      <c r="A4" s="481" t="s">
        <v>62</v>
      </c>
      <c r="B4" s="484" t="s">
        <v>57</v>
      </c>
      <c r="C4" s="484"/>
      <c r="D4" s="484"/>
      <c r="E4" s="484"/>
      <c r="F4" s="477" t="s">
        <v>58</v>
      </c>
      <c r="G4" s="478"/>
    </row>
    <row r="5" spans="1:7" s="8" customFormat="1" ht="31.5" customHeight="1" x14ac:dyDescent="0.25">
      <c r="A5" s="482"/>
      <c r="B5" s="485" t="s">
        <v>0</v>
      </c>
      <c r="C5" s="487" t="s">
        <v>1</v>
      </c>
      <c r="D5" s="487" t="s">
        <v>52</v>
      </c>
      <c r="E5" s="485"/>
      <c r="F5" s="479"/>
      <c r="G5" s="480"/>
    </row>
    <row r="6" spans="1:7" s="8" customFormat="1" ht="26.25" thickBot="1" x14ac:dyDescent="0.3">
      <c r="A6" s="493"/>
      <c r="B6" s="494"/>
      <c r="C6" s="495"/>
      <c r="D6" s="433" t="s">
        <v>0</v>
      </c>
      <c r="E6" s="434" t="s">
        <v>1</v>
      </c>
      <c r="F6" s="433" t="s">
        <v>0</v>
      </c>
      <c r="G6" s="18" t="s">
        <v>53</v>
      </c>
    </row>
    <row r="7" spans="1:7" s="60" customFormat="1" x14ac:dyDescent="0.2">
      <c r="A7" s="49" t="s">
        <v>59</v>
      </c>
      <c r="B7" s="50">
        <v>56214</v>
      </c>
      <c r="C7" s="50">
        <v>38695</v>
      </c>
      <c r="D7" s="50">
        <v>54842</v>
      </c>
      <c r="E7" s="50">
        <v>37843</v>
      </c>
      <c r="F7" s="74">
        <f>D7/B7</f>
        <v>0.97559326858078055</v>
      </c>
      <c r="G7" s="714">
        <f>E7/C7</f>
        <v>0.97798165137614679</v>
      </c>
    </row>
    <row r="8" spans="1:7" x14ac:dyDescent="0.2">
      <c r="A8" s="56" t="s">
        <v>55</v>
      </c>
      <c r="B8" s="47">
        <v>51749</v>
      </c>
      <c r="C8" s="47">
        <v>35868</v>
      </c>
      <c r="D8" s="47">
        <v>50483</v>
      </c>
      <c r="E8" s="47">
        <v>35075</v>
      </c>
      <c r="F8" s="69">
        <f t="shared" ref="F8:F71" si="0">D8/B8</f>
        <v>0.97553575914510426</v>
      </c>
      <c r="G8" s="70">
        <f t="shared" ref="G8:G71" si="1">E8/C8</f>
        <v>0.97789115646258506</v>
      </c>
    </row>
    <row r="9" spans="1:7" x14ac:dyDescent="0.2">
      <c r="A9" s="56" t="s">
        <v>56</v>
      </c>
      <c r="B9" s="47">
        <v>4465</v>
      </c>
      <c r="C9" s="47">
        <v>2827</v>
      </c>
      <c r="D9" s="47">
        <v>4359</v>
      </c>
      <c r="E9" s="47">
        <v>2768</v>
      </c>
      <c r="F9" s="69">
        <f t="shared" si="0"/>
        <v>0.97625979843225086</v>
      </c>
      <c r="G9" s="70">
        <f t="shared" si="1"/>
        <v>0.97912981959674572</v>
      </c>
    </row>
    <row r="10" spans="1:7" s="60" customFormat="1" x14ac:dyDescent="0.2">
      <c r="A10" s="57" t="s">
        <v>66</v>
      </c>
      <c r="B10" s="43">
        <v>7896</v>
      </c>
      <c r="C10" s="43">
        <v>5362</v>
      </c>
      <c r="D10" s="43">
        <v>7778</v>
      </c>
      <c r="E10" s="43">
        <v>5284</v>
      </c>
      <c r="F10" s="75">
        <f t="shared" si="0"/>
        <v>0.9850557244174265</v>
      </c>
      <c r="G10" s="76">
        <f t="shared" si="1"/>
        <v>0.98545318910854163</v>
      </c>
    </row>
    <row r="11" spans="1:7" x14ac:dyDescent="0.2">
      <c r="A11" s="56" t="s">
        <v>55</v>
      </c>
      <c r="B11" s="47">
        <v>7285</v>
      </c>
      <c r="C11" s="47">
        <v>4985</v>
      </c>
      <c r="D11" s="47">
        <v>7174</v>
      </c>
      <c r="E11" s="47">
        <v>4909</v>
      </c>
      <c r="F11" s="69">
        <f t="shared" si="0"/>
        <v>0.9847632120796157</v>
      </c>
      <c r="G11" s="70">
        <f t="shared" si="1"/>
        <v>0.98475426278836509</v>
      </c>
    </row>
    <row r="12" spans="1:7" x14ac:dyDescent="0.2">
      <c r="A12" s="56" t="s">
        <v>56</v>
      </c>
      <c r="B12" s="47">
        <v>611</v>
      </c>
      <c r="C12" s="47">
        <v>377</v>
      </c>
      <c r="D12" s="47">
        <v>604</v>
      </c>
      <c r="E12" s="47">
        <v>375</v>
      </c>
      <c r="F12" s="69">
        <f t="shared" si="0"/>
        <v>0.98854337152209493</v>
      </c>
      <c r="G12" s="70">
        <f t="shared" si="1"/>
        <v>0.99469496021220161</v>
      </c>
    </row>
    <row r="13" spans="1:7" x14ac:dyDescent="0.2">
      <c r="A13" s="56" t="s">
        <v>67</v>
      </c>
      <c r="B13" s="47">
        <v>2169</v>
      </c>
      <c r="C13" s="47">
        <v>1511</v>
      </c>
      <c r="D13" s="47">
        <v>2154</v>
      </c>
      <c r="E13" s="47">
        <v>1501</v>
      </c>
      <c r="F13" s="69">
        <f t="shared" si="0"/>
        <v>0.9930843706777317</v>
      </c>
      <c r="G13" s="70">
        <f t="shared" si="1"/>
        <v>0.99338186631369951</v>
      </c>
    </row>
    <row r="14" spans="1:7" x14ac:dyDescent="0.2">
      <c r="A14" s="56" t="s">
        <v>55</v>
      </c>
      <c r="B14" s="47">
        <v>1925</v>
      </c>
      <c r="C14" s="47">
        <v>1355</v>
      </c>
      <c r="D14" s="47">
        <v>1912</v>
      </c>
      <c r="E14" s="47">
        <v>1347</v>
      </c>
      <c r="F14" s="69">
        <f t="shared" si="0"/>
        <v>0.99324675324675327</v>
      </c>
      <c r="G14" s="70">
        <f t="shared" si="1"/>
        <v>0.99409594095940956</v>
      </c>
    </row>
    <row r="15" spans="1:7" x14ac:dyDescent="0.2">
      <c r="A15" s="56" t="s">
        <v>56</v>
      </c>
      <c r="B15" s="47">
        <v>244</v>
      </c>
      <c r="C15" s="47">
        <v>156</v>
      </c>
      <c r="D15" s="47">
        <v>242</v>
      </c>
      <c r="E15" s="47">
        <v>154</v>
      </c>
      <c r="F15" s="69">
        <f t="shared" si="0"/>
        <v>0.99180327868852458</v>
      </c>
      <c r="G15" s="70">
        <f t="shared" si="1"/>
        <v>0.98717948717948723</v>
      </c>
    </row>
    <row r="16" spans="1:7" x14ac:dyDescent="0.2">
      <c r="A16" s="56" t="s">
        <v>68</v>
      </c>
      <c r="B16" s="47">
        <v>870</v>
      </c>
      <c r="C16" s="47">
        <v>537</v>
      </c>
      <c r="D16" s="47">
        <v>847</v>
      </c>
      <c r="E16" s="47">
        <v>520</v>
      </c>
      <c r="F16" s="69">
        <f t="shared" si="0"/>
        <v>0.97356321839080462</v>
      </c>
      <c r="G16" s="70">
        <f t="shared" si="1"/>
        <v>0.96834264432029793</v>
      </c>
    </row>
    <row r="17" spans="1:7" x14ac:dyDescent="0.2">
      <c r="A17" s="56" t="s">
        <v>55</v>
      </c>
      <c r="B17" s="47">
        <v>692</v>
      </c>
      <c r="C17" s="47">
        <v>429</v>
      </c>
      <c r="D17" s="47">
        <v>673</v>
      </c>
      <c r="E17" s="47">
        <v>412</v>
      </c>
      <c r="F17" s="69">
        <f t="shared" si="0"/>
        <v>0.9725433526011561</v>
      </c>
      <c r="G17" s="70">
        <f t="shared" si="1"/>
        <v>0.96037296037296038</v>
      </c>
    </row>
    <row r="18" spans="1:7" x14ac:dyDescent="0.2">
      <c r="A18" s="56" t="s">
        <v>56</v>
      </c>
      <c r="B18" s="47">
        <v>178</v>
      </c>
      <c r="C18" s="47">
        <v>108</v>
      </c>
      <c r="D18" s="47">
        <v>174</v>
      </c>
      <c r="E18" s="47">
        <v>108</v>
      </c>
      <c r="F18" s="69">
        <f t="shared" si="0"/>
        <v>0.97752808988764039</v>
      </c>
      <c r="G18" s="70">
        <f t="shared" si="1"/>
        <v>1</v>
      </c>
    </row>
    <row r="19" spans="1:7" x14ac:dyDescent="0.2">
      <c r="A19" s="56" t="s">
        <v>69</v>
      </c>
      <c r="B19" s="47">
        <v>1894</v>
      </c>
      <c r="C19" s="47">
        <v>1380</v>
      </c>
      <c r="D19" s="47">
        <v>1855</v>
      </c>
      <c r="E19" s="47">
        <v>1349</v>
      </c>
      <c r="F19" s="69">
        <f t="shared" si="0"/>
        <v>0.97940865892291451</v>
      </c>
      <c r="G19" s="70">
        <f t="shared" si="1"/>
        <v>0.97753623188405792</v>
      </c>
    </row>
    <row r="20" spans="1:7" x14ac:dyDescent="0.2">
      <c r="A20" s="56" t="s">
        <v>55</v>
      </c>
      <c r="B20" s="47">
        <v>1864</v>
      </c>
      <c r="C20" s="47">
        <v>1358</v>
      </c>
      <c r="D20" s="47">
        <v>1825</v>
      </c>
      <c r="E20" s="47">
        <v>1327</v>
      </c>
      <c r="F20" s="69">
        <f t="shared" si="0"/>
        <v>0.97907725321888417</v>
      </c>
      <c r="G20" s="70">
        <f t="shared" si="1"/>
        <v>0.97717231222385859</v>
      </c>
    </row>
    <row r="21" spans="1:7" x14ac:dyDescent="0.2">
      <c r="A21" s="56" t="s">
        <v>56</v>
      </c>
      <c r="B21" s="47">
        <v>30</v>
      </c>
      <c r="C21" s="47">
        <v>22</v>
      </c>
      <c r="D21" s="47">
        <v>30</v>
      </c>
      <c r="E21" s="47">
        <v>22</v>
      </c>
      <c r="F21" s="69">
        <f t="shared" si="0"/>
        <v>1</v>
      </c>
      <c r="G21" s="70">
        <f t="shared" si="1"/>
        <v>1</v>
      </c>
    </row>
    <row r="22" spans="1:7" x14ac:dyDescent="0.2">
      <c r="A22" s="56" t="s">
        <v>70</v>
      </c>
      <c r="B22" s="47">
        <v>1297</v>
      </c>
      <c r="C22" s="47">
        <v>864</v>
      </c>
      <c r="D22" s="47">
        <v>1282</v>
      </c>
      <c r="E22" s="47">
        <v>857</v>
      </c>
      <c r="F22" s="69">
        <f t="shared" si="0"/>
        <v>0.98843484965304551</v>
      </c>
      <c r="G22" s="70">
        <f t="shared" si="1"/>
        <v>0.99189814814814814</v>
      </c>
    </row>
    <row r="23" spans="1:7" x14ac:dyDescent="0.2">
      <c r="A23" s="56" t="s">
        <v>55</v>
      </c>
      <c r="B23" s="47">
        <v>1267</v>
      </c>
      <c r="C23" s="47">
        <v>842</v>
      </c>
      <c r="D23" s="47">
        <v>1252</v>
      </c>
      <c r="E23" s="47">
        <v>835</v>
      </c>
      <c r="F23" s="69">
        <f t="shared" si="0"/>
        <v>0.98816101026045777</v>
      </c>
      <c r="G23" s="70">
        <f t="shared" si="1"/>
        <v>0.99168646080760092</v>
      </c>
    </row>
    <row r="24" spans="1:7" x14ac:dyDescent="0.2">
      <c r="A24" s="56" t="s">
        <v>56</v>
      </c>
      <c r="B24" s="47">
        <v>30</v>
      </c>
      <c r="C24" s="47">
        <v>22</v>
      </c>
      <c r="D24" s="47">
        <v>30</v>
      </c>
      <c r="E24" s="47">
        <v>22</v>
      </c>
      <c r="F24" s="69">
        <f t="shared" si="0"/>
        <v>1</v>
      </c>
      <c r="G24" s="70">
        <f t="shared" si="1"/>
        <v>1</v>
      </c>
    </row>
    <row r="25" spans="1:7" x14ac:dyDescent="0.2">
      <c r="A25" s="56" t="s">
        <v>71</v>
      </c>
      <c r="B25" s="47">
        <v>1047</v>
      </c>
      <c r="C25" s="47">
        <v>680</v>
      </c>
      <c r="D25" s="47">
        <v>1030</v>
      </c>
      <c r="E25" s="47">
        <v>673</v>
      </c>
      <c r="F25" s="69">
        <f t="shared" si="0"/>
        <v>0.98376313276026739</v>
      </c>
      <c r="G25" s="70">
        <f t="shared" si="1"/>
        <v>0.98970588235294121</v>
      </c>
    </row>
    <row r="26" spans="1:7" x14ac:dyDescent="0.2">
      <c r="A26" s="56" t="s">
        <v>55</v>
      </c>
      <c r="B26" s="47">
        <v>1030</v>
      </c>
      <c r="C26" s="47">
        <v>671</v>
      </c>
      <c r="D26" s="47">
        <v>1013</v>
      </c>
      <c r="E26" s="47">
        <v>664</v>
      </c>
      <c r="F26" s="69">
        <f t="shared" si="0"/>
        <v>0.98349514563106799</v>
      </c>
      <c r="G26" s="70">
        <f t="shared" si="1"/>
        <v>0.98956780923994037</v>
      </c>
    </row>
    <row r="27" spans="1:7" x14ac:dyDescent="0.2">
      <c r="A27" s="56" t="s">
        <v>56</v>
      </c>
      <c r="B27" s="47">
        <v>17</v>
      </c>
      <c r="C27" s="47">
        <v>9</v>
      </c>
      <c r="D27" s="47">
        <v>17</v>
      </c>
      <c r="E27" s="47">
        <v>9</v>
      </c>
      <c r="F27" s="69">
        <f t="shared" si="0"/>
        <v>1</v>
      </c>
      <c r="G27" s="70">
        <f t="shared" si="1"/>
        <v>1</v>
      </c>
    </row>
    <row r="28" spans="1:7" x14ac:dyDescent="0.2">
      <c r="A28" s="56" t="s">
        <v>72</v>
      </c>
      <c r="B28" s="47">
        <v>619</v>
      </c>
      <c r="C28" s="47">
        <v>390</v>
      </c>
      <c r="D28" s="47">
        <v>610</v>
      </c>
      <c r="E28" s="47">
        <v>384</v>
      </c>
      <c r="F28" s="69">
        <f t="shared" si="0"/>
        <v>0.98546042003231016</v>
      </c>
      <c r="G28" s="70">
        <f t="shared" si="1"/>
        <v>0.98461538461538467</v>
      </c>
    </row>
    <row r="29" spans="1:7" x14ac:dyDescent="0.2">
      <c r="A29" s="56" t="s">
        <v>55</v>
      </c>
      <c r="B29" s="47">
        <v>507</v>
      </c>
      <c r="C29" s="47">
        <v>330</v>
      </c>
      <c r="D29" s="47">
        <v>499</v>
      </c>
      <c r="E29" s="47">
        <v>324</v>
      </c>
      <c r="F29" s="69">
        <f t="shared" si="0"/>
        <v>0.98422090729783041</v>
      </c>
      <c r="G29" s="70">
        <f t="shared" si="1"/>
        <v>0.98181818181818181</v>
      </c>
    </row>
    <row r="30" spans="1:7" x14ac:dyDescent="0.2">
      <c r="A30" s="56" t="s">
        <v>56</v>
      </c>
      <c r="B30" s="47">
        <v>112</v>
      </c>
      <c r="C30" s="47">
        <v>60</v>
      </c>
      <c r="D30" s="47">
        <v>111</v>
      </c>
      <c r="E30" s="47">
        <v>60</v>
      </c>
      <c r="F30" s="69">
        <f t="shared" si="0"/>
        <v>0.9910714285714286</v>
      </c>
      <c r="G30" s="70">
        <f t="shared" si="1"/>
        <v>1</v>
      </c>
    </row>
    <row r="31" spans="1:7" s="60" customFormat="1" x14ac:dyDescent="0.2">
      <c r="A31" s="57" t="s">
        <v>73</v>
      </c>
      <c r="B31" s="43">
        <v>6743</v>
      </c>
      <c r="C31" s="43">
        <v>4558</v>
      </c>
      <c r="D31" s="43">
        <v>6634</v>
      </c>
      <c r="E31" s="43">
        <v>4493</v>
      </c>
      <c r="F31" s="75">
        <f t="shared" si="0"/>
        <v>0.98383508823965593</v>
      </c>
      <c r="G31" s="76">
        <f t="shared" si="1"/>
        <v>0.98573935936814394</v>
      </c>
    </row>
    <row r="32" spans="1:7" x14ac:dyDescent="0.2">
      <c r="A32" s="56" t="s">
        <v>55</v>
      </c>
      <c r="B32" s="47">
        <v>6373</v>
      </c>
      <c r="C32" s="47">
        <v>4323</v>
      </c>
      <c r="D32" s="47">
        <v>6268</v>
      </c>
      <c r="E32" s="47">
        <v>4261</v>
      </c>
      <c r="F32" s="69">
        <f t="shared" si="0"/>
        <v>0.98352424289973328</v>
      </c>
      <c r="G32" s="70">
        <f t="shared" si="1"/>
        <v>0.98565810779551233</v>
      </c>
    </row>
    <row r="33" spans="1:7" x14ac:dyDescent="0.2">
      <c r="A33" s="56" t="s">
        <v>56</v>
      </c>
      <c r="B33" s="47">
        <v>370</v>
      </c>
      <c r="C33" s="47">
        <v>235</v>
      </c>
      <c r="D33" s="47">
        <v>366</v>
      </c>
      <c r="E33" s="47">
        <v>232</v>
      </c>
      <c r="F33" s="69">
        <f t="shared" si="0"/>
        <v>0.98918918918918919</v>
      </c>
      <c r="G33" s="70">
        <f t="shared" si="1"/>
        <v>0.98723404255319147</v>
      </c>
    </row>
    <row r="34" spans="1:7" x14ac:dyDescent="0.2">
      <c r="A34" s="56" t="s">
        <v>74</v>
      </c>
      <c r="B34" s="47">
        <v>1040</v>
      </c>
      <c r="C34" s="47">
        <v>668</v>
      </c>
      <c r="D34" s="47">
        <v>1031</v>
      </c>
      <c r="E34" s="47">
        <v>665</v>
      </c>
      <c r="F34" s="69">
        <f t="shared" si="0"/>
        <v>0.99134615384615388</v>
      </c>
      <c r="G34" s="70">
        <f t="shared" si="1"/>
        <v>0.99550898203592819</v>
      </c>
    </row>
    <row r="35" spans="1:7" x14ac:dyDescent="0.2">
      <c r="A35" s="56" t="s">
        <v>55</v>
      </c>
      <c r="B35" s="47">
        <v>996</v>
      </c>
      <c r="C35" s="47">
        <v>639</v>
      </c>
      <c r="D35" s="47">
        <v>987</v>
      </c>
      <c r="E35" s="47">
        <v>636</v>
      </c>
      <c r="F35" s="69">
        <f t="shared" si="0"/>
        <v>0.99096385542168675</v>
      </c>
      <c r="G35" s="70">
        <f t="shared" si="1"/>
        <v>0.99530516431924887</v>
      </c>
    </row>
    <row r="36" spans="1:7" x14ac:dyDescent="0.2">
      <c r="A36" s="56" t="s">
        <v>56</v>
      </c>
      <c r="B36" s="47">
        <v>44</v>
      </c>
      <c r="C36" s="47">
        <v>29</v>
      </c>
      <c r="D36" s="47">
        <v>44</v>
      </c>
      <c r="E36" s="47">
        <v>29</v>
      </c>
      <c r="F36" s="69">
        <f t="shared" si="0"/>
        <v>1</v>
      </c>
      <c r="G36" s="70">
        <f t="shared" si="1"/>
        <v>1</v>
      </c>
    </row>
    <row r="37" spans="1:7" x14ac:dyDescent="0.2">
      <c r="A37" s="56" t="s">
        <v>75</v>
      </c>
      <c r="B37" s="47">
        <v>1542</v>
      </c>
      <c r="C37" s="47">
        <v>1156</v>
      </c>
      <c r="D37" s="47">
        <v>1471</v>
      </c>
      <c r="E37" s="47">
        <v>1111</v>
      </c>
      <c r="F37" s="69">
        <f t="shared" si="0"/>
        <v>0.9539559014267186</v>
      </c>
      <c r="G37" s="70">
        <f t="shared" si="1"/>
        <v>0.96107266435986161</v>
      </c>
    </row>
    <row r="38" spans="1:7" x14ac:dyDescent="0.2">
      <c r="A38" s="56" t="s">
        <v>55</v>
      </c>
      <c r="B38" s="47">
        <v>1479</v>
      </c>
      <c r="C38" s="47">
        <v>1101</v>
      </c>
      <c r="D38" s="47">
        <v>1410</v>
      </c>
      <c r="E38" s="47">
        <v>1058</v>
      </c>
      <c r="F38" s="69">
        <f t="shared" si="0"/>
        <v>0.95334685598377278</v>
      </c>
      <c r="G38" s="70">
        <f t="shared" si="1"/>
        <v>0.96094459582198</v>
      </c>
    </row>
    <row r="39" spans="1:7" x14ac:dyDescent="0.2">
      <c r="A39" s="56" t="s">
        <v>56</v>
      </c>
      <c r="B39" s="47">
        <v>63</v>
      </c>
      <c r="C39" s="47">
        <v>55</v>
      </c>
      <c r="D39" s="47">
        <v>61</v>
      </c>
      <c r="E39" s="47">
        <v>53</v>
      </c>
      <c r="F39" s="69">
        <f t="shared" si="0"/>
        <v>0.96825396825396826</v>
      </c>
      <c r="G39" s="70">
        <f t="shared" si="1"/>
        <v>0.96363636363636362</v>
      </c>
    </row>
    <row r="40" spans="1:7" x14ac:dyDescent="0.2">
      <c r="A40" s="56" t="s">
        <v>76</v>
      </c>
      <c r="B40" s="47">
        <v>635</v>
      </c>
      <c r="C40" s="47">
        <v>422</v>
      </c>
      <c r="D40" s="47">
        <v>633</v>
      </c>
      <c r="E40" s="47">
        <v>421</v>
      </c>
      <c r="F40" s="69">
        <f t="shared" si="0"/>
        <v>0.99685039370078743</v>
      </c>
      <c r="G40" s="70">
        <f t="shared" si="1"/>
        <v>0.99763033175355453</v>
      </c>
    </row>
    <row r="41" spans="1:7" x14ac:dyDescent="0.2">
      <c r="A41" s="56" t="s">
        <v>55</v>
      </c>
      <c r="B41" s="47">
        <v>635</v>
      </c>
      <c r="C41" s="47">
        <v>422</v>
      </c>
      <c r="D41" s="47">
        <v>633</v>
      </c>
      <c r="E41" s="47">
        <v>421</v>
      </c>
      <c r="F41" s="69">
        <f t="shared" si="0"/>
        <v>0.99685039370078743</v>
      </c>
      <c r="G41" s="70">
        <f t="shared" si="1"/>
        <v>0.99763033175355453</v>
      </c>
    </row>
    <row r="42" spans="1:7" x14ac:dyDescent="0.2">
      <c r="A42" s="56" t="s">
        <v>77</v>
      </c>
      <c r="B42" s="47">
        <v>1069</v>
      </c>
      <c r="C42" s="47">
        <v>655</v>
      </c>
      <c r="D42" s="47">
        <v>1062</v>
      </c>
      <c r="E42" s="47">
        <v>652</v>
      </c>
      <c r="F42" s="69">
        <f t="shared" si="0"/>
        <v>0.99345182413470534</v>
      </c>
      <c r="G42" s="70">
        <f t="shared" si="1"/>
        <v>0.99541984732824429</v>
      </c>
    </row>
    <row r="43" spans="1:7" x14ac:dyDescent="0.2">
      <c r="A43" s="56" t="s">
        <v>55</v>
      </c>
      <c r="B43" s="47">
        <v>941</v>
      </c>
      <c r="C43" s="47">
        <v>578</v>
      </c>
      <c r="D43" s="47">
        <v>936</v>
      </c>
      <c r="E43" s="47">
        <v>576</v>
      </c>
      <c r="F43" s="69">
        <f t="shared" si="0"/>
        <v>0.99468650371944745</v>
      </c>
      <c r="G43" s="70">
        <f t="shared" si="1"/>
        <v>0.9965397923875432</v>
      </c>
    </row>
    <row r="44" spans="1:7" x14ac:dyDescent="0.2">
      <c r="A44" s="56" t="s">
        <v>56</v>
      </c>
      <c r="B44" s="47">
        <v>128</v>
      </c>
      <c r="C44" s="47">
        <v>77</v>
      </c>
      <c r="D44" s="47">
        <v>126</v>
      </c>
      <c r="E44" s="47">
        <v>76</v>
      </c>
      <c r="F44" s="69">
        <f t="shared" si="0"/>
        <v>0.984375</v>
      </c>
      <c r="G44" s="70">
        <f t="shared" si="1"/>
        <v>0.98701298701298701</v>
      </c>
    </row>
    <row r="45" spans="1:7" x14ac:dyDescent="0.2">
      <c r="A45" s="56" t="s">
        <v>78</v>
      </c>
      <c r="B45" s="47">
        <v>1456</v>
      </c>
      <c r="C45" s="47">
        <v>958</v>
      </c>
      <c r="D45" s="47">
        <v>1447</v>
      </c>
      <c r="E45" s="47">
        <v>952</v>
      </c>
      <c r="F45" s="69">
        <f t="shared" si="0"/>
        <v>0.99381868131868134</v>
      </c>
      <c r="G45" s="70">
        <f t="shared" si="1"/>
        <v>0.99373695198329859</v>
      </c>
    </row>
    <row r="46" spans="1:7" x14ac:dyDescent="0.2">
      <c r="A46" s="56" t="s">
        <v>55</v>
      </c>
      <c r="B46" s="47">
        <v>1371</v>
      </c>
      <c r="C46" s="47">
        <v>911</v>
      </c>
      <c r="D46" s="47">
        <v>1362</v>
      </c>
      <c r="E46" s="47">
        <v>905</v>
      </c>
      <c r="F46" s="69">
        <f t="shared" si="0"/>
        <v>0.99343544857768051</v>
      </c>
      <c r="G46" s="70">
        <f t="shared" si="1"/>
        <v>0.99341383095499447</v>
      </c>
    </row>
    <row r="47" spans="1:7" x14ac:dyDescent="0.2">
      <c r="A47" s="56" t="s">
        <v>56</v>
      </c>
      <c r="B47" s="47">
        <v>85</v>
      </c>
      <c r="C47" s="47">
        <v>47</v>
      </c>
      <c r="D47" s="47">
        <v>85</v>
      </c>
      <c r="E47" s="47">
        <v>47</v>
      </c>
      <c r="F47" s="69">
        <f t="shared" si="0"/>
        <v>1</v>
      </c>
      <c r="G47" s="70">
        <f t="shared" si="1"/>
        <v>1</v>
      </c>
    </row>
    <row r="48" spans="1:7" x14ac:dyDescent="0.2">
      <c r="A48" s="56" t="s">
        <v>79</v>
      </c>
      <c r="B48" s="47">
        <v>1001</v>
      </c>
      <c r="C48" s="47">
        <v>699</v>
      </c>
      <c r="D48" s="47">
        <v>990</v>
      </c>
      <c r="E48" s="47">
        <v>692</v>
      </c>
      <c r="F48" s="69">
        <f t="shared" si="0"/>
        <v>0.98901098901098905</v>
      </c>
      <c r="G48" s="70">
        <f t="shared" si="1"/>
        <v>0.98998569384835478</v>
      </c>
    </row>
    <row r="49" spans="1:7" x14ac:dyDescent="0.2">
      <c r="A49" s="56" t="s">
        <v>55</v>
      </c>
      <c r="B49" s="47">
        <v>951</v>
      </c>
      <c r="C49" s="47">
        <v>672</v>
      </c>
      <c r="D49" s="47">
        <v>940</v>
      </c>
      <c r="E49" s="47">
        <v>665</v>
      </c>
      <c r="F49" s="69">
        <f t="shared" si="0"/>
        <v>0.98843322818086221</v>
      </c>
      <c r="G49" s="70">
        <f t="shared" si="1"/>
        <v>0.98958333333333337</v>
      </c>
    </row>
    <row r="50" spans="1:7" x14ac:dyDescent="0.2">
      <c r="A50" s="56" t="s">
        <v>56</v>
      </c>
      <c r="B50" s="47">
        <v>50</v>
      </c>
      <c r="C50" s="47">
        <v>27</v>
      </c>
      <c r="D50" s="47">
        <v>50</v>
      </c>
      <c r="E50" s="47">
        <v>27</v>
      </c>
      <c r="F50" s="69">
        <f t="shared" si="0"/>
        <v>1</v>
      </c>
      <c r="G50" s="70">
        <f t="shared" si="1"/>
        <v>1</v>
      </c>
    </row>
    <row r="51" spans="1:7" s="60" customFormat="1" x14ac:dyDescent="0.2">
      <c r="A51" s="57" t="s">
        <v>80</v>
      </c>
      <c r="B51" s="43">
        <v>9708</v>
      </c>
      <c r="C51" s="43">
        <v>6586</v>
      </c>
      <c r="D51" s="43">
        <v>9439</v>
      </c>
      <c r="E51" s="43">
        <v>6439</v>
      </c>
      <c r="F51" s="75">
        <f t="shared" si="0"/>
        <v>0.97229089410795222</v>
      </c>
      <c r="G51" s="76">
        <f t="shared" si="1"/>
        <v>0.97767992711812934</v>
      </c>
    </row>
    <row r="52" spans="1:7" x14ac:dyDescent="0.2">
      <c r="A52" s="56" t="s">
        <v>55</v>
      </c>
      <c r="B52" s="47">
        <v>8772</v>
      </c>
      <c r="C52" s="47">
        <v>5996</v>
      </c>
      <c r="D52" s="47">
        <v>8545</v>
      </c>
      <c r="E52" s="47">
        <v>5872</v>
      </c>
      <c r="F52" s="69">
        <f t="shared" si="0"/>
        <v>0.97412220702234387</v>
      </c>
      <c r="G52" s="70">
        <f t="shared" si="1"/>
        <v>0.97931954636424279</v>
      </c>
    </row>
    <row r="53" spans="1:7" x14ac:dyDescent="0.2">
      <c r="A53" s="56" t="s">
        <v>56</v>
      </c>
      <c r="B53" s="47">
        <v>936</v>
      </c>
      <c r="C53" s="47">
        <v>590</v>
      </c>
      <c r="D53" s="47">
        <v>894</v>
      </c>
      <c r="E53" s="47">
        <v>567</v>
      </c>
      <c r="F53" s="69">
        <f t="shared" si="0"/>
        <v>0.95512820512820518</v>
      </c>
      <c r="G53" s="70">
        <f t="shared" si="1"/>
        <v>0.96101694915254232</v>
      </c>
    </row>
    <row r="54" spans="1:7" x14ac:dyDescent="0.2">
      <c r="A54" s="56" t="s">
        <v>81</v>
      </c>
      <c r="B54" s="47">
        <v>1632</v>
      </c>
      <c r="C54" s="47">
        <v>1134</v>
      </c>
      <c r="D54" s="47">
        <v>1594</v>
      </c>
      <c r="E54" s="47">
        <v>1100</v>
      </c>
      <c r="F54" s="69">
        <f t="shared" si="0"/>
        <v>0.97671568627450978</v>
      </c>
      <c r="G54" s="70">
        <f t="shared" si="1"/>
        <v>0.9700176366843033</v>
      </c>
    </row>
    <row r="55" spans="1:7" x14ac:dyDescent="0.2">
      <c r="A55" s="56" t="s">
        <v>55</v>
      </c>
      <c r="B55" s="47">
        <v>1534</v>
      </c>
      <c r="C55" s="47">
        <v>1075</v>
      </c>
      <c r="D55" s="47">
        <v>1497</v>
      </c>
      <c r="E55" s="47">
        <v>1042</v>
      </c>
      <c r="F55" s="69">
        <f t="shared" si="0"/>
        <v>0.97588005215123863</v>
      </c>
      <c r="G55" s="70">
        <f t="shared" si="1"/>
        <v>0.9693023255813954</v>
      </c>
    </row>
    <row r="56" spans="1:7" x14ac:dyDescent="0.2">
      <c r="A56" s="56" t="s">
        <v>56</v>
      </c>
      <c r="B56" s="47">
        <v>98</v>
      </c>
      <c r="C56" s="47">
        <v>59</v>
      </c>
      <c r="D56" s="47">
        <v>97</v>
      </c>
      <c r="E56" s="47">
        <v>58</v>
      </c>
      <c r="F56" s="69">
        <f t="shared" si="0"/>
        <v>0.98979591836734693</v>
      </c>
      <c r="G56" s="70">
        <f t="shared" si="1"/>
        <v>0.98305084745762716</v>
      </c>
    </row>
    <row r="57" spans="1:7" x14ac:dyDescent="0.2">
      <c r="A57" s="56" t="s">
        <v>82</v>
      </c>
      <c r="B57" s="47">
        <v>1192</v>
      </c>
      <c r="C57" s="47">
        <v>758</v>
      </c>
      <c r="D57" s="47">
        <v>1111</v>
      </c>
      <c r="E57" s="47">
        <v>721</v>
      </c>
      <c r="F57" s="69">
        <f t="shared" si="0"/>
        <v>0.93204697986577179</v>
      </c>
      <c r="G57" s="70">
        <f t="shared" si="1"/>
        <v>0.95118733509234832</v>
      </c>
    </row>
    <row r="58" spans="1:7" x14ac:dyDescent="0.2">
      <c r="A58" s="56" t="s">
        <v>55</v>
      </c>
      <c r="B58" s="47">
        <v>1029</v>
      </c>
      <c r="C58" s="47">
        <v>661</v>
      </c>
      <c r="D58" s="47">
        <v>955</v>
      </c>
      <c r="E58" s="47">
        <v>629</v>
      </c>
      <c r="F58" s="69">
        <f t="shared" si="0"/>
        <v>0.92808551992225463</v>
      </c>
      <c r="G58" s="70">
        <f t="shared" si="1"/>
        <v>0.95158850226928893</v>
      </c>
    </row>
    <row r="59" spans="1:7" x14ac:dyDescent="0.2">
      <c r="A59" s="56" t="s">
        <v>56</v>
      </c>
      <c r="B59" s="47">
        <v>163</v>
      </c>
      <c r="C59" s="47">
        <v>97</v>
      </c>
      <c r="D59" s="47">
        <v>156</v>
      </c>
      <c r="E59" s="47">
        <v>92</v>
      </c>
      <c r="F59" s="69">
        <f t="shared" si="0"/>
        <v>0.95705521472392641</v>
      </c>
      <c r="G59" s="70">
        <f t="shared" si="1"/>
        <v>0.94845360824742264</v>
      </c>
    </row>
    <row r="60" spans="1:7" x14ac:dyDescent="0.2">
      <c r="A60" s="56" t="s">
        <v>83</v>
      </c>
      <c r="B60" s="47">
        <v>2294</v>
      </c>
      <c r="C60" s="47">
        <v>1644</v>
      </c>
      <c r="D60" s="47">
        <v>2294</v>
      </c>
      <c r="E60" s="47">
        <v>1644</v>
      </c>
      <c r="F60" s="69">
        <f t="shared" si="0"/>
        <v>1</v>
      </c>
      <c r="G60" s="70">
        <f t="shared" si="1"/>
        <v>1</v>
      </c>
    </row>
    <row r="61" spans="1:7" x14ac:dyDescent="0.2">
      <c r="A61" s="56" t="s">
        <v>55</v>
      </c>
      <c r="B61" s="47">
        <v>2074</v>
      </c>
      <c r="C61" s="47">
        <v>1499</v>
      </c>
      <c r="D61" s="47">
        <v>2074</v>
      </c>
      <c r="E61" s="47">
        <v>1499</v>
      </c>
      <c r="F61" s="69">
        <f t="shared" si="0"/>
        <v>1</v>
      </c>
      <c r="G61" s="70">
        <f t="shared" si="1"/>
        <v>1</v>
      </c>
    </row>
    <row r="62" spans="1:7" x14ac:dyDescent="0.2">
      <c r="A62" s="56" t="s">
        <v>56</v>
      </c>
      <c r="B62" s="47">
        <v>220</v>
      </c>
      <c r="C62" s="47">
        <v>145</v>
      </c>
      <c r="D62" s="47">
        <v>220</v>
      </c>
      <c r="E62" s="47">
        <v>145</v>
      </c>
      <c r="F62" s="69">
        <f t="shared" si="0"/>
        <v>1</v>
      </c>
      <c r="G62" s="70">
        <f t="shared" si="1"/>
        <v>1</v>
      </c>
    </row>
    <row r="63" spans="1:7" x14ac:dyDescent="0.2">
      <c r="A63" s="56" t="s">
        <v>84</v>
      </c>
      <c r="B63" s="47">
        <v>1415</v>
      </c>
      <c r="C63" s="47">
        <v>943</v>
      </c>
      <c r="D63" s="47">
        <v>1343</v>
      </c>
      <c r="E63" s="47">
        <v>907</v>
      </c>
      <c r="F63" s="69">
        <f t="shared" si="0"/>
        <v>0.94911660777385154</v>
      </c>
      <c r="G63" s="70">
        <f t="shared" si="1"/>
        <v>0.9618239660657476</v>
      </c>
    </row>
    <row r="64" spans="1:7" x14ac:dyDescent="0.2">
      <c r="A64" s="56" t="s">
        <v>55</v>
      </c>
      <c r="B64" s="47">
        <v>1268</v>
      </c>
      <c r="C64" s="47">
        <v>858</v>
      </c>
      <c r="D64" s="47">
        <v>1209</v>
      </c>
      <c r="E64" s="47">
        <v>825</v>
      </c>
      <c r="F64" s="69">
        <f t="shared" si="0"/>
        <v>0.95347003154574128</v>
      </c>
      <c r="G64" s="70">
        <f t="shared" si="1"/>
        <v>0.96153846153846156</v>
      </c>
    </row>
    <row r="65" spans="1:7" x14ac:dyDescent="0.2">
      <c r="A65" s="56" t="s">
        <v>56</v>
      </c>
      <c r="B65" s="47">
        <v>147</v>
      </c>
      <c r="C65" s="47">
        <v>85</v>
      </c>
      <c r="D65" s="47">
        <v>134</v>
      </c>
      <c r="E65" s="47">
        <v>82</v>
      </c>
      <c r="F65" s="69">
        <f t="shared" si="0"/>
        <v>0.91156462585034015</v>
      </c>
      <c r="G65" s="70">
        <f t="shared" si="1"/>
        <v>0.96470588235294119</v>
      </c>
    </row>
    <row r="66" spans="1:7" x14ac:dyDescent="0.2">
      <c r="A66" s="56" t="s">
        <v>85</v>
      </c>
      <c r="B66" s="47">
        <v>2094</v>
      </c>
      <c r="C66" s="47">
        <v>1412</v>
      </c>
      <c r="D66" s="47">
        <v>2069</v>
      </c>
      <c r="E66" s="47">
        <v>1405</v>
      </c>
      <c r="F66" s="69">
        <f t="shared" si="0"/>
        <v>0.98806112702960835</v>
      </c>
      <c r="G66" s="70">
        <f t="shared" si="1"/>
        <v>0.99504249291784708</v>
      </c>
    </row>
    <row r="67" spans="1:7" x14ac:dyDescent="0.2">
      <c r="A67" s="56" t="s">
        <v>55</v>
      </c>
      <c r="B67" s="47">
        <v>1927</v>
      </c>
      <c r="C67" s="47">
        <v>1292</v>
      </c>
      <c r="D67" s="47">
        <v>1903</v>
      </c>
      <c r="E67" s="47">
        <v>1286</v>
      </c>
      <c r="F67" s="69">
        <f t="shared" si="0"/>
        <v>0.98754540736896734</v>
      </c>
      <c r="G67" s="70">
        <f t="shared" si="1"/>
        <v>0.99535603715170273</v>
      </c>
    </row>
    <row r="68" spans="1:7" x14ac:dyDescent="0.2">
      <c r="A68" s="56" t="s">
        <v>56</v>
      </c>
      <c r="B68" s="47">
        <v>167</v>
      </c>
      <c r="C68" s="47">
        <v>120</v>
      </c>
      <c r="D68" s="47">
        <v>166</v>
      </c>
      <c r="E68" s="47">
        <v>119</v>
      </c>
      <c r="F68" s="69">
        <f t="shared" si="0"/>
        <v>0.99401197604790414</v>
      </c>
      <c r="G68" s="70">
        <f t="shared" si="1"/>
        <v>0.9916666666666667</v>
      </c>
    </row>
    <row r="69" spans="1:7" x14ac:dyDescent="0.2">
      <c r="A69" s="56" t="s">
        <v>86</v>
      </c>
      <c r="B69" s="47">
        <v>1081</v>
      </c>
      <c r="C69" s="47">
        <v>695</v>
      </c>
      <c r="D69" s="47">
        <v>1028</v>
      </c>
      <c r="E69" s="47">
        <v>662</v>
      </c>
      <c r="F69" s="69">
        <f t="shared" si="0"/>
        <v>0.95097132284921371</v>
      </c>
      <c r="G69" s="70">
        <f t="shared" si="1"/>
        <v>0.9525179856115108</v>
      </c>
    </row>
    <row r="70" spans="1:7" x14ac:dyDescent="0.2">
      <c r="A70" s="56" t="s">
        <v>55</v>
      </c>
      <c r="B70" s="47">
        <v>940</v>
      </c>
      <c r="C70" s="47">
        <v>611</v>
      </c>
      <c r="D70" s="47">
        <v>907</v>
      </c>
      <c r="E70" s="47">
        <v>591</v>
      </c>
      <c r="F70" s="69">
        <f t="shared" si="0"/>
        <v>0.96489361702127663</v>
      </c>
      <c r="G70" s="70">
        <f t="shared" si="1"/>
        <v>0.96726677577741405</v>
      </c>
    </row>
    <row r="71" spans="1:7" x14ac:dyDescent="0.2">
      <c r="A71" s="56" t="s">
        <v>56</v>
      </c>
      <c r="B71" s="47">
        <v>141</v>
      </c>
      <c r="C71" s="47">
        <v>84</v>
      </c>
      <c r="D71" s="47">
        <v>121</v>
      </c>
      <c r="E71" s="47">
        <v>71</v>
      </c>
      <c r="F71" s="69">
        <f t="shared" si="0"/>
        <v>0.85815602836879434</v>
      </c>
      <c r="G71" s="70">
        <f t="shared" si="1"/>
        <v>0.84523809523809523</v>
      </c>
    </row>
    <row r="72" spans="1:7" s="60" customFormat="1" x14ac:dyDescent="0.2">
      <c r="A72" s="57" t="s">
        <v>87</v>
      </c>
      <c r="B72" s="43">
        <v>6974</v>
      </c>
      <c r="C72" s="43">
        <v>5038</v>
      </c>
      <c r="D72" s="43">
        <v>6915</v>
      </c>
      <c r="E72" s="43">
        <v>4995</v>
      </c>
      <c r="F72" s="75">
        <f t="shared" ref="F72:F135" si="2">D72/B72</f>
        <v>0.99154000573558931</v>
      </c>
      <c r="G72" s="76">
        <f t="shared" ref="G72:G135" si="3">E72/C72</f>
        <v>0.99146486701071856</v>
      </c>
    </row>
    <row r="73" spans="1:7" x14ac:dyDescent="0.2">
      <c r="A73" s="56" t="s">
        <v>55</v>
      </c>
      <c r="B73" s="47">
        <v>6465</v>
      </c>
      <c r="C73" s="47">
        <v>4687</v>
      </c>
      <c r="D73" s="47">
        <v>6408</v>
      </c>
      <c r="E73" s="47">
        <v>4645</v>
      </c>
      <c r="F73" s="69">
        <f t="shared" si="2"/>
        <v>0.99118329466357313</v>
      </c>
      <c r="G73" s="70">
        <f t="shared" si="3"/>
        <v>0.99103904416471089</v>
      </c>
    </row>
    <row r="74" spans="1:7" x14ac:dyDescent="0.2">
      <c r="A74" s="56" t="s">
        <v>56</v>
      </c>
      <c r="B74" s="47">
        <v>509</v>
      </c>
      <c r="C74" s="47">
        <v>351</v>
      </c>
      <c r="D74" s="47">
        <v>507</v>
      </c>
      <c r="E74" s="47">
        <v>350</v>
      </c>
      <c r="F74" s="69">
        <f t="shared" si="2"/>
        <v>0.99607072691552068</v>
      </c>
      <c r="G74" s="70">
        <f t="shared" si="3"/>
        <v>0.9971509971509972</v>
      </c>
    </row>
    <row r="75" spans="1:7" x14ac:dyDescent="0.2">
      <c r="A75" s="56" t="s">
        <v>88</v>
      </c>
      <c r="B75" s="47">
        <v>853</v>
      </c>
      <c r="C75" s="47">
        <v>612</v>
      </c>
      <c r="D75" s="47">
        <v>829</v>
      </c>
      <c r="E75" s="47">
        <v>592</v>
      </c>
      <c r="F75" s="69">
        <f t="shared" si="2"/>
        <v>0.97186400937866357</v>
      </c>
      <c r="G75" s="70">
        <f t="shared" si="3"/>
        <v>0.9673202614379085</v>
      </c>
    </row>
    <row r="76" spans="1:7" x14ac:dyDescent="0.2">
      <c r="A76" s="56" t="s">
        <v>55</v>
      </c>
      <c r="B76" s="47">
        <v>839</v>
      </c>
      <c r="C76" s="47">
        <v>603</v>
      </c>
      <c r="D76" s="47">
        <v>816</v>
      </c>
      <c r="E76" s="47">
        <v>584</v>
      </c>
      <c r="F76" s="69">
        <f t="shared" si="2"/>
        <v>0.9725864123957092</v>
      </c>
      <c r="G76" s="70">
        <f t="shared" si="3"/>
        <v>0.96849087893864017</v>
      </c>
    </row>
    <row r="77" spans="1:7" x14ac:dyDescent="0.2">
      <c r="A77" s="56" t="s">
        <v>56</v>
      </c>
      <c r="B77" s="47">
        <v>14</v>
      </c>
      <c r="C77" s="47">
        <v>9</v>
      </c>
      <c r="D77" s="47">
        <v>13</v>
      </c>
      <c r="E77" s="47">
        <v>8</v>
      </c>
      <c r="F77" s="69">
        <f t="shared" si="2"/>
        <v>0.9285714285714286</v>
      </c>
      <c r="G77" s="70">
        <f t="shared" si="3"/>
        <v>0.88888888888888884</v>
      </c>
    </row>
    <row r="78" spans="1:7" x14ac:dyDescent="0.2">
      <c r="A78" s="56" t="s">
        <v>89</v>
      </c>
      <c r="B78" s="47">
        <v>1193</v>
      </c>
      <c r="C78" s="47">
        <v>737</v>
      </c>
      <c r="D78" s="47">
        <v>1191</v>
      </c>
      <c r="E78" s="47">
        <v>735</v>
      </c>
      <c r="F78" s="69">
        <f t="shared" si="2"/>
        <v>0.99832355406538142</v>
      </c>
      <c r="G78" s="70">
        <f t="shared" si="3"/>
        <v>0.99728629579375849</v>
      </c>
    </row>
    <row r="79" spans="1:7" x14ac:dyDescent="0.2">
      <c r="A79" s="56" t="s">
        <v>55</v>
      </c>
      <c r="B79" s="47">
        <v>1088</v>
      </c>
      <c r="C79" s="47">
        <v>673</v>
      </c>
      <c r="D79" s="47">
        <v>1086</v>
      </c>
      <c r="E79" s="47">
        <v>671</v>
      </c>
      <c r="F79" s="69">
        <f t="shared" si="2"/>
        <v>0.99816176470588236</v>
      </c>
      <c r="G79" s="70">
        <f t="shared" si="3"/>
        <v>0.99702823179791977</v>
      </c>
    </row>
    <row r="80" spans="1:7" x14ac:dyDescent="0.2">
      <c r="A80" s="56" t="s">
        <v>56</v>
      </c>
      <c r="B80" s="47">
        <v>105</v>
      </c>
      <c r="C80" s="47">
        <v>64</v>
      </c>
      <c r="D80" s="47">
        <v>105</v>
      </c>
      <c r="E80" s="47">
        <v>64</v>
      </c>
      <c r="F80" s="69">
        <f t="shared" si="2"/>
        <v>1</v>
      </c>
      <c r="G80" s="70">
        <f t="shared" si="3"/>
        <v>1</v>
      </c>
    </row>
    <row r="81" spans="1:7" x14ac:dyDescent="0.2">
      <c r="A81" s="56" t="s">
        <v>90</v>
      </c>
      <c r="B81" s="47">
        <v>2073</v>
      </c>
      <c r="C81" s="47">
        <v>1656</v>
      </c>
      <c r="D81" s="47">
        <v>2069</v>
      </c>
      <c r="E81" s="47">
        <v>1652</v>
      </c>
      <c r="F81" s="69">
        <f t="shared" si="2"/>
        <v>0.99807042932947421</v>
      </c>
      <c r="G81" s="70">
        <f t="shared" si="3"/>
        <v>0.99758454106280192</v>
      </c>
    </row>
    <row r="82" spans="1:7" x14ac:dyDescent="0.2">
      <c r="A82" s="56" t="s">
        <v>55</v>
      </c>
      <c r="B82" s="47">
        <v>1806</v>
      </c>
      <c r="C82" s="47">
        <v>1458</v>
      </c>
      <c r="D82" s="47">
        <v>1802</v>
      </c>
      <c r="E82" s="47">
        <v>1454</v>
      </c>
      <c r="F82" s="69">
        <f t="shared" si="2"/>
        <v>0.9977851605758582</v>
      </c>
      <c r="G82" s="70">
        <f t="shared" si="3"/>
        <v>0.99725651577503427</v>
      </c>
    </row>
    <row r="83" spans="1:7" x14ac:dyDescent="0.2">
      <c r="A83" s="56" t="s">
        <v>56</v>
      </c>
      <c r="B83" s="47">
        <v>267</v>
      </c>
      <c r="C83" s="47">
        <v>198</v>
      </c>
      <c r="D83" s="47">
        <v>267</v>
      </c>
      <c r="E83" s="47">
        <v>198</v>
      </c>
      <c r="F83" s="69">
        <f t="shared" si="2"/>
        <v>1</v>
      </c>
      <c r="G83" s="70">
        <f t="shared" si="3"/>
        <v>1</v>
      </c>
    </row>
    <row r="84" spans="1:7" x14ac:dyDescent="0.2">
      <c r="A84" s="56" t="s">
        <v>91</v>
      </c>
      <c r="B84" s="47">
        <v>1492</v>
      </c>
      <c r="C84" s="47">
        <v>1124</v>
      </c>
      <c r="D84" s="47">
        <v>1473</v>
      </c>
      <c r="E84" s="47">
        <v>1114</v>
      </c>
      <c r="F84" s="69">
        <f t="shared" si="2"/>
        <v>0.9872654155495979</v>
      </c>
      <c r="G84" s="70">
        <f t="shared" si="3"/>
        <v>0.99110320284697506</v>
      </c>
    </row>
    <row r="85" spans="1:7" x14ac:dyDescent="0.2">
      <c r="A85" s="56" t="s">
        <v>55</v>
      </c>
      <c r="B85" s="47">
        <v>1420</v>
      </c>
      <c r="C85" s="47">
        <v>1072</v>
      </c>
      <c r="D85" s="47">
        <v>1402</v>
      </c>
      <c r="E85" s="47">
        <v>1062</v>
      </c>
      <c r="F85" s="69">
        <f t="shared" si="2"/>
        <v>0.98732394366197185</v>
      </c>
      <c r="G85" s="70">
        <f t="shared" si="3"/>
        <v>0.99067164179104472</v>
      </c>
    </row>
    <row r="86" spans="1:7" x14ac:dyDescent="0.2">
      <c r="A86" s="56" t="s">
        <v>56</v>
      </c>
      <c r="B86" s="47">
        <v>72</v>
      </c>
      <c r="C86" s="47">
        <v>52</v>
      </c>
      <c r="D86" s="47">
        <v>71</v>
      </c>
      <c r="E86" s="47">
        <v>52</v>
      </c>
      <c r="F86" s="69">
        <f t="shared" si="2"/>
        <v>0.98611111111111116</v>
      </c>
      <c r="G86" s="70">
        <f t="shared" si="3"/>
        <v>1</v>
      </c>
    </row>
    <row r="87" spans="1:7" x14ac:dyDescent="0.2">
      <c r="A87" s="56" t="s">
        <v>92</v>
      </c>
      <c r="B87" s="47">
        <v>525</v>
      </c>
      <c r="C87" s="47">
        <v>359</v>
      </c>
      <c r="D87" s="47">
        <v>519</v>
      </c>
      <c r="E87" s="47">
        <v>355</v>
      </c>
      <c r="F87" s="69">
        <f t="shared" si="2"/>
        <v>0.98857142857142855</v>
      </c>
      <c r="G87" s="70">
        <f t="shared" si="3"/>
        <v>0.9888579387186629</v>
      </c>
    </row>
    <row r="88" spans="1:7" x14ac:dyDescent="0.2">
      <c r="A88" s="56" t="s">
        <v>55</v>
      </c>
      <c r="B88" s="47">
        <v>507</v>
      </c>
      <c r="C88" s="47">
        <v>349</v>
      </c>
      <c r="D88" s="47">
        <v>501</v>
      </c>
      <c r="E88" s="47">
        <v>345</v>
      </c>
      <c r="F88" s="69">
        <f t="shared" si="2"/>
        <v>0.98816568047337283</v>
      </c>
      <c r="G88" s="70">
        <f t="shared" si="3"/>
        <v>0.98853868194842409</v>
      </c>
    </row>
    <row r="89" spans="1:7" x14ac:dyDescent="0.2">
      <c r="A89" s="56" t="s">
        <v>56</v>
      </c>
      <c r="B89" s="47">
        <v>18</v>
      </c>
      <c r="C89" s="47">
        <v>10</v>
      </c>
      <c r="D89" s="47">
        <v>18</v>
      </c>
      <c r="E89" s="47">
        <v>10</v>
      </c>
      <c r="F89" s="69">
        <f t="shared" si="2"/>
        <v>1</v>
      </c>
      <c r="G89" s="70">
        <f t="shared" si="3"/>
        <v>1</v>
      </c>
    </row>
    <row r="90" spans="1:7" x14ac:dyDescent="0.2">
      <c r="A90" s="56" t="s">
        <v>93</v>
      </c>
      <c r="B90" s="47">
        <v>838</v>
      </c>
      <c r="C90" s="47">
        <v>550</v>
      </c>
      <c r="D90" s="47">
        <v>834</v>
      </c>
      <c r="E90" s="47">
        <v>547</v>
      </c>
      <c r="F90" s="69">
        <f t="shared" si="2"/>
        <v>0.99522673031026254</v>
      </c>
      <c r="G90" s="70">
        <f t="shared" si="3"/>
        <v>0.99454545454545451</v>
      </c>
    </row>
    <row r="91" spans="1:7" x14ac:dyDescent="0.2">
      <c r="A91" s="56" t="s">
        <v>55</v>
      </c>
      <c r="B91" s="47">
        <v>805</v>
      </c>
      <c r="C91" s="47">
        <v>532</v>
      </c>
      <c r="D91" s="47">
        <v>801</v>
      </c>
      <c r="E91" s="47">
        <v>529</v>
      </c>
      <c r="F91" s="69">
        <f t="shared" si="2"/>
        <v>0.99503105590062113</v>
      </c>
      <c r="G91" s="70">
        <f t="shared" si="3"/>
        <v>0.99436090225563911</v>
      </c>
    </row>
    <row r="92" spans="1:7" x14ac:dyDescent="0.2">
      <c r="A92" s="56" t="s">
        <v>56</v>
      </c>
      <c r="B92" s="47">
        <v>33</v>
      </c>
      <c r="C92" s="47">
        <v>18</v>
      </c>
      <c r="D92" s="47">
        <v>33</v>
      </c>
      <c r="E92" s="47">
        <v>18</v>
      </c>
      <c r="F92" s="69">
        <f t="shared" si="2"/>
        <v>1</v>
      </c>
      <c r="G92" s="70">
        <f t="shared" si="3"/>
        <v>1</v>
      </c>
    </row>
    <row r="93" spans="1:7" s="60" customFormat="1" x14ac:dyDescent="0.2">
      <c r="A93" s="57" t="s">
        <v>94</v>
      </c>
      <c r="B93" s="43">
        <v>5023</v>
      </c>
      <c r="C93" s="43">
        <v>3805</v>
      </c>
      <c r="D93" s="43">
        <v>4779</v>
      </c>
      <c r="E93" s="43">
        <v>3652</v>
      </c>
      <c r="F93" s="75">
        <f t="shared" si="2"/>
        <v>0.95142345212024682</v>
      </c>
      <c r="G93" s="76">
        <f t="shared" si="3"/>
        <v>0.9597897503285151</v>
      </c>
    </row>
    <row r="94" spans="1:7" x14ac:dyDescent="0.2">
      <c r="A94" s="56" t="s">
        <v>55</v>
      </c>
      <c r="B94" s="47">
        <v>4801</v>
      </c>
      <c r="C94" s="47">
        <v>3646</v>
      </c>
      <c r="D94" s="47">
        <v>4559</v>
      </c>
      <c r="E94" s="47">
        <v>3495</v>
      </c>
      <c r="F94" s="69">
        <f t="shared" si="2"/>
        <v>0.94959383461778801</v>
      </c>
      <c r="G94" s="70">
        <f t="shared" si="3"/>
        <v>0.95858475041140978</v>
      </c>
    </row>
    <row r="95" spans="1:7" x14ac:dyDescent="0.2">
      <c r="A95" s="56" t="s">
        <v>56</v>
      </c>
      <c r="B95" s="47">
        <v>222</v>
      </c>
      <c r="C95" s="47">
        <v>159</v>
      </c>
      <c r="D95" s="47">
        <v>220</v>
      </c>
      <c r="E95" s="47">
        <v>157</v>
      </c>
      <c r="F95" s="69">
        <f t="shared" si="2"/>
        <v>0.99099099099099097</v>
      </c>
      <c r="G95" s="70">
        <f t="shared" si="3"/>
        <v>0.98742138364779874</v>
      </c>
    </row>
    <row r="96" spans="1:7" x14ac:dyDescent="0.2">
      <c r="A96" s="56" t="s">
        <v>95</v>
      </c>
      <c r="B96" s="47">
        <v>395</v>
      </c>
      <c r="C96" s="47">
        <v>288</v>
      </c>
      <c r="D96" s="47">
        <v>378</v>
      </c>
      <c r="E96" s="47">
        <v>276</v>
      </c>
      <c r="F96" s="69">
        <f t="shared" si="2"/>
        <v>0.95696202531645569</v>
      </c>
      <c r="G96" s="70">
        <f t="shared" si="3"/>
        <v>0.95833333333333337</v>
      </c>
    </row>
    <row r="97" spans="1:7" x14ac:dyDescent="0.2">
      <c r="A97" s="56" t="s">
        <v>55</v>
      </c>
      <c r="B97" s="47">
        <v>173</v>
      </c>
      <c r="C97" s="47">
        <v>129</v>
      </c>
      <c r="D97" s="47">
        <v>158</v>
      </c>
      <c r="E97" s="47">
        <v>119</v>
      </c>
      <c r="F97" s="69">
        <f t="shared" si="2"/>
        <v>0.91329479768786126</v>
      </c>
      <c r="G97" s="70">
        <f t="shared" si="3"/>
        <v>0.92248062015503873</v>
      </c>
    </row>
    <row r="98" spans="1:7" x14ac:dyDescent="0.2">
      <c r="A98" s="56" t="s">
        <v>56</v>
      </c>
      <c r="B98" s="47">
        <v>222</v>
      </c>
      <c r="C98" s="47">
        <v>159</v>
      </c>
      <c r="D98" s="47">
        <v>220</v>
      </c>
      <c r="E98" s="47">
        <v>157</v>
      </c>
      <c r="F98" s="69">
        <f t="shared" si="2"/>
        <v>0.99099099099099097</v>
      </c>
      <c r="G98" s="70">
        <f t="shared" si="3"/>
        <v>0.98742138364779874</v>
      </c>
    </row>
    <row r="99" spans="1:7" x14ac:dyDescent="0.2">
      <c r="A99" s="56" t="s">
        <v>96</v>
      </c>
      <c r="B99" s="47">
        <v>4628</v>
      </c>
      <c r="C99" s="47">
        <v>3517</v>
      </c>
      <c r="D99" s="47">
        <v>4401</v>
      </c>
      <c r="E99" s="47">
        <v>3376</v>
      </c>
      <c r="F99" s="69">
        <f t="shared" si="2"/>
        <v>0.95095073465859981</v>
      </c>
      <c r="G99" s="70">
        <f t="shared" si="3"/>
        <v>0.95990901336366219</v>
      </c>
    </row>
    <row r="100" spans="1:7" x14ac:dyDescent="0.2">
      <c r="A100" s="56" t="s">
        <v>55</v>
      </c>
      <c r="B100" s="47">
        <v>4628</v>
      </c>
      <c r="C100" s="47">
        <v>3517</v>
      </c>
      <c r="D100" s="47">
        <v>4401</v>
      </c>
      <c r="E100" s="47">
        <v>3376</v>
      </c>
      <c r="F100" s="69">
        <f t="shared" si="2"/>
        <v>0.95095073465859981</v>
      </c>
      <c r="G100" s="70">
        <f t="shared" si="3"/>
        <v>0.95990901336366219</v>
      </c>
    </row>
    <row r="101" spans="1:7" s="60" customFormat="1" x14ac:dyDescent="0.2">
      <c r="A101" s="57" t="s">
        <v>97</v>
      </c>
      <c r="B101" s="43">
        <v>7698</v>
      </c>
      <c r="C101" s="43">
        <v>5218</v>
      </c>
      <c r="D101" s="43">
        <v>7457</v>
      </c>
      <c r="E101" s="43">
        <v>5072</v>
      </c>
      <c r="F101" s="75">
        <f t="shared" si="2"/>
        <v>0.96869316705637831</v>
      </c>
      <c r="G101" s="76">
        <f t="shared" si="3"/>
        <v>0.97201993100804907</v>
      </c>
    </row>
    <row r="102" spans="1:7" x14ac:dyDescent="0.2">
      <c r="A102" s="56" t="s">
        <v>55</v>
      </c>
      <c r="B102" s="47">
        <v>6854</v>
      </c>
      <c r="C102" s="47">
        <v>4698</v>
      </c>
      <c r="D102" s="47">
        <v>6642</v>
      </c>
      <c r="E102" s="47">
        <v>4569</v>
      </c>
      <c r="F102" s="69">
        <f t="shared" si="2"/>
        <v>0.96906915669681937</v>
      </c>
      <c r="G102" s="70">
        <f t="shared" si="3"/>
        <v>0.97254150702426567</v>
      </c>
    </row>
    <row r="103" spans="1:7" x14ac:dyDescent="0.2">
      <c r="A103" s="56" t="s">
        <v>56</v>
      </c>
      <c r="B103" s="47">
        <v>844</v>
      </c>
      <c r="C103" s="47">
        <v>520</v>
      </c>
      <c r="D103" s="47">
        <v>815</v>
      </c>
      <c r="E103" s="47">
        <v>503</v>
      </c>
      <c r="F103" s="69">
        <f t="shared" si="2"/>
        <v>0.96563981042654023</v>
      </c>
      <c r="G103" s="70">
        <f t="shared" si="3"/>
        <v>0.96730769230769231</v>
      </c>
    </row>
    <row r="104" spans="1:7" x14ac:dyDescent="0.2">
      <c r="A104" s="56" t="s">
        <v>98</v>
      </c>
      <c r="B104" s="47">
        <v>1756</v>
      </c>
      <c r="C104" s="47">
        <v>1166</v>
      </c>
      <c r="D104" s="47">
        <v>1678</v>
      </c>
      <c r="E104" s="47">
        <v>1126</v>
      </c>
      <c r="F104" s="69">
        <f t="shared" si="2"/>
        <v>0.95558086560364464</v>
      </c>
      <c r="G104" s="70">
        <f t="shared" si="3"/>
        <v>0.96569468267581471</v>
      </c>
    </row>
    <row r="105" spans="1:7" x14ac:dyDescent="0.2">
      <c r="A105" s="56" t="s">
        <v>55</v>
      </c>
      <c r="B105" s="47">
        <v>1598</v>
      </c>
      <c r="C105" s="47">
        <v>1065</v>
      </c>
      <c r="D105" s="47">
        <v>1520</v>
      </c>
      <c r="E105" s="47">
        <v>1025</v>
      </c>
      <c r="F105" s="69">
        <f t="shared" si="2"/>
        <v>0.95118898623279102</v>
      </c>
      <c r="G105" s="70">
        <f t="shared" si="3"/>
        <v>0.96244131455399062</v>
      </c>
    </row>
    <row r="106" spans="1:7" x14ac:dyDescent="0.2">
      <c r="A106" s="56" t="s">
        <v>56</v>
      </c>
      <c r="B106" s="47">
        <v>158</v>
      </c>
      <c r="C106" s="47">
        <v>101</v>
      </c>
      <c r="D106" s="47">
        <v>158</v>
      </c>
      <c r="E106" s="47">
        <v>101</v>
      </c>
      <c r="F106" s="69">
        <f t="shared" si="2"/>
        <v>1</v>
      </c>
      <c r="G106" s="70">
        <f t="shared" si="3"/>
        <v>1</v>
      </c>
    </row>
    <row r="107" spans="1:7" x14ac:dyDescent="0.2">
      <c r="A107" s="56" t="s">
        <v>99</v>
      </c>
      <c r="B107" s="47">
        <v>668</v>
      </c>
      <c r="C107" s="47">
        <v>453</v>
      </c>
      <c r="D107" s="47">
        <v>666</v>
      </c>
      <c r="E107" s="47">
        <v>452</v>
      </c>
      <c r="F107" s="69">
        <f t="shared" si="2"/>
        <v>0.99700598802395213</v>
      </c>
      <c r="G107" s="70">
        <f t="shared" si="3"/>
        <v>0.99779249448123619</v>
      </c>
    </row>
    <row r="108" spans="1:7" x14ac:dyDescent="0.2">
      <c r="A108" s="56" t="s">
        <v>55</v>
      </c>
      <c r="B108" s="47">
        <v>629</v>
      </c>
      <c r="C108" s="47">
        <v>430</v>
      </c>
      <c r="D108" s="47">
        <v>629</v>
      </c>
      <c r="E108" s="47">
        <v>430</v>
      </c>
      <c r="F108" s="69">
        <f t="shared" si="2"/>
        <v>1</v>
      </c>
      <c r="G108" s="70">
        <f t="shared" si="3"/>
        <v>1</v>
      </c>
    </row>
    <row r="109" spans="1:7" x14ac:dyDescent="0.2">
      <c r="A109" s="56" t="s">
        <v>56</v>
      </c>
      <c r="B109" s="47">
        <v>39</v>
      </c>
      <c r="C109" s="47">
        <v>23</v>
      </c>
      <c r="D109" s="47">
        <v>37</v>
      </c>
      <c r="E109" s="47">
        <v>22</v>
      </c>
      <c r="F109" s="69">
        <f t="shared" si="2"/>
        <v>0.94871794871794868</v>
      </c>
      <c r="G109" s="70">
        <f t="shared" si="3"/>
        <v>0.95652173913043481</v>
      </c>
    </row>
    <row r="110" spans="1:7" x14ac:dyDescent="0.2">
      <c r="A110" s="56" t="s">
        <v>100</v>
      </c>
      <c r="B110" s="47">
        <v>1221</v>
      </c>
      <c r="C110" s="47">
        <v>818</v>
      </c>
      <c r="D110" s="47">
        <v>1206</v>
      </c>
      <c r="E110" s="47">
        <v>810</v>
      </c>
      <c r="F110" s="69">
        <f t="shared" si="2"/>
        <v>0.98771498771498767</v>
      </c>
      <c r="G110" s="70">
        <f t="shared" si="3"/>
        <v>0.99022004889975546</v>
      </c>
    </row>
    <row r="111" spans="1:7" x14ac:dyDescent="0.2">
      <c r="A111" s="56" t="s">
        <v>55</v>
      </c>
      <c r="B111" s="47">
        <v>1040</v>
      </c>
      <c r="C111" s="47">
        <v>701</v>
      </c>
      <c r="D111" s="47">
        <v>1026</v>
      </c>
      <c r="E111" s="47">
        <v>694</v>
      </c>
      <c r="F111" s="69">
        <f t="shared" si="2"/>
        <v>0.98653846153846159</v>
      </c>
      <c r="G111" s="70">
        <f t="shared" si="3"/>
        <v>0.9900142653352354</v>
      </c>
    </row>
    <row r="112" spans="1:7" x14ac:dyDescent="0.2">
      <c r="A112" s="56" t="s">
        <v>56</v>
      </c>
      <c r="B112" s="47">
        <v>181</v>
      </c>
      <c r="C112" s="47">
        <v>117</v>
      </c>
      <c r="D112" s="47">
        <v>180</v>
      </c>
      <c r="E112" s="47">
        <v>116</v>
      </c>
      <c r="F112" s="69">
        <f t="shared" si="2"/>
        <v>0.99447513812154698</v>
      </c>
      <c r="G112" s="70">
        <f t="shared" si="3"/>
        <v>0.99145299145299148</v>
      </c>
    </row>
    <row r="113" spans="1:7" x14ac:dyDescent="0.2">
      <c r="A113" s="56" t="s">
        <v>101</v>
      </c>
      <c r="B113" s="47">
        <v>451</v>
      </c>
      <c r="C113" s="47">
        <v>323</v>
      </c>
      <c r="D113" s="47">
        <v>447</v>
      </c>
      <c r="E113" s="47">
        <v>320</v>
      </c>
      <c r="F113" s="69">
        <f t="shared" si="2"/>
        <v>0.99113082039911304</v>
      </c>
      <c r="G113" s="70">
        <f t="shared" si="3"/>
        <v>0.99071207430340558</v>
      </c>
    </row>
    <row r="114" spans="1:7" x14ac:dyDescent="0.2">
      <c r="A114" s="56" t="s">
        <v>55</v>
      </c>
      <c r="B114" s="47">
        <v>363</v>
      </c>
      <c r="C114" s="47">
        <v>273</v>
      </c>
      <c r="D114" s="47">
        <v>361</v>
      </c>
      <c r="E114" s="47">
        <v>272</v>
      </c>
      <c r="F114" s="69">
        <f t="shared" si="2"/>
        <v>0.99449035812672182</v>
      </c>
      <c r="G114" s="70">
        <f t="shared" si="3"/>
        <v>0.99633699633699635</v>
      </c>
    </row>
    <row r="115" spans="1:7" x14ac:dyDescent="0.2">
      <c r="A115" s="56" t="s">
        <v>56</v>
      </c>
      <c r="B115" s="47">
        <v>88</v>
      </c>
      <c r="C115" s="47">
        <v>50</v>
      </c>
      <c r="D115" s="47">
        <v>86</v>
      </c>
      <c r="E115" s="47">
        <v>48</v>
      </c>
      <c r="F115" s="69">
        <f t="shared" si="2"/>
        <v>0.97727272727272729</v>
      </c>
      <c r="G115" s="70">
        <f t="shared" si="3"/>
        <v>0.96</v>
      </c>
    </row>
    <row r="116" spans="1:7" x14ac:dyDescent="0.2">
      <c r="A116" s="56" t="s">
        <v>102</v>
      </c>
      <c r="B116" s="47">
        <v>631</v>
      </c>
      <c r="C116" s="47">
        <v>432</v>
      </c>
      <c r="D116" s="47">
        <v>590</v>
      </c>
      <c r="E116" s="47">
        <v>399</v>
      </c>
      <c r="F116" s="69">
        <f t="shared" si="2"/>
        <v>0.9350237717908082</v>
      </c>
      <c r="G116" s="70">
        <f t="shared" si="3"/>
        <v>0.92361111111111116</v>
      </c>
    </row>
    <row r="117" spans="1:7" x14ac:dyDescent="0.2">
      <c r="A117" s="56" t="s">
        <v>55</v>
      </c>
      <c r="B117" s="47">
        <v>589</v>
      </c>
      <c r="C117" s="47">
        <v>408</v>
      </c>
      <c r="D117" s="47">
        <v>549</v>
      </c>
      <c r="E117" s="47">
        <v>376</v>
      </c>
      <c r="F117" s="69">
        <f t="shared" si="2"/>
        <v>0.93208828522920206</v>
      </c>
      <c r="G117" s="70">
        <f t="shared" si="3"/>
        <v>0.92156862745098034</v>
      </c>
    </row>
    <row r="118" spans="1:7" x14ac:dyDescent="0.2">
      <c r="A118" s="56" t="s">
        <v>56</v>
      </c>
      <c r="B118" s="47">
        <v>42</v>
      </c>
      <c r="C118" s="47">
        <v>24</v>
      </c>
      <c r="D118" s="47">
        <v>41</v>
      </c>
      <c r="E118" s="47">
        <v>23</v>
      </c>
      <c r="F118" s="69">
        <f t="shared" si="2"/>
        <v>0.97619047619047616</v>
      </c>
      <c r="G118" s="70">
        <f t="shared" si="3"/>
        <v>0.95833333333333337</v>
      </c>
    </row>
    <row r="119" spans="1:7" x14ac:dyDescent="0.2">
      <c r="A119" s="56" t="s">
        <v>103</v>
      </c>
      <c r="B119" s="47">
        <v>2016</v>
      </c>
      <c r="C119" s="47">
        <v>1435</v>
      </c>
      <c r="D119" s="47">
        <v>1965</v>
      </c>
      <c r="E119" s="47">
        <v>1404</v>
      </c>
      <c r="F119" s="69">
        <f t="shared" si="2"/>
        <v>0.97470238095238093</v>
      </c>
      <c r="G119" s="70">
        <f t="shared" si="3"/>
        <v>0.97839721254355405</v>
      </c>
    </row>
    <row r="120" spans="1:7" x14ac:dyDescent="0.2">
      <c r="A120" s="56" t="s">
        <v>55</v>
      </c>
      <c r="B120" s="47">
        <v>1759</v>
      </c>
      <c r="C120" s="47">
        <v>1269</v>
      </c>
      <c r="D120" s="47">
        <v>1731</v>
      </c>
      <c r="E120" s="47">
        <v>1250</v>
      </c>
      <c r="F120" s="69">
        <f t="shared" si="2"/>
        <v>0.98408186469584991</v>
      </c>
      <c r="G120" s="70">
        <f t="shared" si="3"/>
        <v>0.9850275807722616</v>
      </c>
    </row>
    <row r="121" spans="1:7" x14ac:dyDescent="0.2">
      <c r="A121" s="56" t="s">
        <v>56</v>
      </c>
      <c r="B121" s="47">
        <v>257</v>
      </c>
      <c r="C121" s="47">
        <v>166</v>
      </c>
      <c r="D121" s="47">
        <v>234</v>
      </c>
      <c r="E121" s="47">
        <v>154</v>
      </c>
      <c r="F121" s="69">
        <f t="shared" si="2"/>
        <v>0.91050583657587547</v>
      </c>
      <c r="G121" s="70">
        <f t="shared" si="3"/>
        <v>0.92771084337349397</v>
      </c>
    </row>
    <row r="122" spans="1:7" x14ac:dyDescent="0.2">
      <c r="A122" s="56" t="s">
        <v>104</v>
      </c>
      <c r="B122" s="47">
        <v>955</v>
      </c>
      <c r="C122" s="47">
        <v>591</v>
      </c>
      <c r="D122" s="47">
        <v>905</v>
      </c>
      <c r="E122" s="47">
        <v>561</v>
      </c>
      <c r="F122" s="69">
        <f t="shared" si="2"/>
        <v>0.94764397905759157</v>
      </c>
      <c r="G122" s="70">
        <f t="shared" si="3"/>
        <v>0.949238578680203</v>
      </c>
    </row>
    <row r="123" spans="1:7" x14ac:dyDescent="0.2">
      <c r="A123" s="56" t="s">
        <v>55</v>
      </c>
      <c r="B123" s="47">
        <v>876</v>
      </c>
      <c r="C123" s="47">
        <v>552</v>
      </c>
      <c r="D123" s="47">
        <v>826</v>
      </c>
      <c r="E123" s="47">
        <v>522</v>
      </c>
      <c r="F123" s="69">
        <f t="shared" si="2"/>
        <v>0.94292237442922378</v>
      </c>
      <c r="G123" s="70">
        <f t="shared" si="3"/>
        <v>0.94565217391304346</v>
      </c>
    </row>
    <row r="124" spans="1:7" x14ac:dyDescent="0.2">
      <c r="A124" s="56" t="s">
        <v>56</v>
      </c>
      <c r="B124" s="47">
        <v>79</v>
      </c>
      <c r="C124" s="47">
        <v>39</v>
      </c>
      <c r="D124" s="47">
        <v>79</v>
      </c>
      <c r="E124" s="47">
        <v>39</v>
      </c>
      <c r="F124" s="69">
        <f t="shared" si="2"/>
        <v>1</v>
      </c>
      <c r="G124" s="70">
        <f t="shared" si="3"/>
        <v>1</v>
      </c>
    </row>
    <row r="125" spans="1:7" s="60" customFormat="1" x14ac:dyDescent="0.2">
      <c r="A125" s="57" t="s">
        <v>105</v>
      </c>
      <c r="B125" s="43">
        <v>6602</v>
      </c>
      <c r="C125" s="43">
        <v>4354</v>
      </c>
      <c r="D125" s="43">
        <v>6480</v>
      </c>
      <c r="E125" s="43">
        <v>4279</v>
      </c>
      <c r="F125" s="75">
        <f t="shared" si="2"/>
        <v>0.98152075128748861</v>
      </c>
      <c r="G125" s="76">
        <f t="shared" si="3"/>
        <v>0.98277446026642168</v>
      </c>
    </row>
    <row r="126" spans="1:7" x14ac:dyDescent="0.2">
      <c r="A126" s="56" t="s">
        <v>55</v>
      </c>
      <c r="B126" s="47">
        <v>5959</v>
      </c>
      <c r="C126" s="47">
        <v>3971</v>
      </c>
      <c r="D126" s="47">
        <v>5848</v>
      </c>
      <c r="E126" s="47">
        <v>3900</v>
      </c>
      <c r="F126" s="69">
        <f t="shared" si="2"/>
        <v>0.98137271354254074</v>
      </c>
      <c r="G126" s="70">
        <f t="shared" si="3"/>
        <v>0.98212037270209018</v>
      </c>
    </row>
    <row r="127" spans="1:7" x14ac:dyDescent="0.2">
      <c r="A127" s="56" t="s">
        <v>56</v>
      </c>
      <c r="B127" s="47">
        <v>643</v>
      </c>
      <c r="C127" s="47">
        <v>383</v>
      </c>
      <c r="D127" s="47">
        <v>632</v>
      </c>
      <c r="E127" s="47">
        <v>379</v>
      </c>
      <c r="F127" s="69">
        <f t="shared" si="2"/>
        <v>0.98289269051321926</v>
      </c>
      <c r="G127" s="70">
        <f t="shared" si="3"/>
        <v>0.98955613577023493</v>
      </c>
    </row>
    <row r="128" spans="1:7" x14ac:dyDescent="0.2">
      <c r="A128" s="56" t="s">
        <v>106</v>
      </c>
      <c r="B128" s="47">
        <v>2026</v>
      </c>
      <c r="C128" s="47">
        <v>1413</v>
      </c>
      <c r="D128" s="47">
        <v>2026</v>
      </c>
      <c r="E128" s="47">
        <v>1413</v>
      </c>
      <c r="F128" s="69">
        <f t="shared" si="2"/>
        <v>1</v>
      </c>
      <c r="G128" s="70">
        <f t="shared" si="3"/>
        <v>1</v>
      </c>
    </row>
    <row r="129" spans="1:7" x14ac:dyDescent="0.2">
      <c r="A129" s="56" t="s">
        <v>55</v>
      </c>
      <c r="B129" s="47">
        <v>1805</v>
      </c>
      <c r="C129" s="47">
        <v>1284</v>
      </c>
      <c r="D129" s="47">
        <v>1805</v>
      </c>
      <c r="E129" s="47">
        <v>1284</v>
      </c>
      <c r="F129" s="69">
        <f t="shared" si="2"/>
        <v>1</v>
      </c>
      <c r="G129" s="70">
        <f t="shared" si="3"/>
        <v>1</v>
      </c>
    </row>
    <row r="130" spans="1:7" x14ac:dyDescent="0.2">
      <c r="A130" s="56" t="s">
        <v>56</v>
      </c>
      <c r="B130" s="47">
        <v>221</v>
      </c>
      <c r="C130" s="47">
        <v>129</v>
      </c>
      <c r="D130" s="47">
        <v>221</v>
      </c>
      <c r="E130" s="47">
        <v>129</v>
      </c>
      <c r="F130" s="69">
        <f t="shared" si="2"/>
        <v>1</v>
      </c>
      <c r="G130" s="70">
        <f t="shared" si="3"/>
        <v>1</v>
      </c>
    </row>
    <row r="131" spans="1:7" x14ac:dyDescent="0.2">
      <c r="A131" s="56" t="s">
        <v>107</v>
      </c>
      <c r="B131" s="47">
        <v>1364</v>
      </c>
      <c r="C131" s="47">
        <v>885</v>
      </c>
      <c r="D131" s="47">
        <v>1333</v>
      </c>
      <c r="E131" s="47">
        <v>866</v>
      </c>
      <c r="F131" s="69">
        <f t="shared" si="2"/>
        <v>0.97727272727272729</v>
      </c>
      <c r="G131" s="70">
        <f t="shared" si="3"/>
        <v>0.97853107344632773</v>
      </c>
    </row>
    <row r="132" spans="1:7" x14ac:dyDescent="0.2">
      <c r="A132" s="56" t="s">
        <v>55</v>
      </c>
      <c r="B132" s="47">
        <v>1215</v>
      </c>
      <c r="C132" s="47">
        <v>804</v>
      </c>
      <c r="D132" s="47">
        <v>1184</v>
      </c>
      <c r="E132" s="47">
        <v>785</v>
      </c>
      <c r="F132" s="69">
        <f t="shared" si="2"/>
        <v>0.97448559670781898</v>
      </c>
      <c r="G132" s="70">
        <f t="shared" si="3"/>
        <v>0.97636815920398012</v>
      </c>
    </row>
    <row r="133" spans="1:7" x14ac:dyDescent="0.2">
      <c r="A133" s="56" t="s">
        <v>56</v>
      </c>
      <c r="B133" s="47">
        <v>149</v>
      </c>
      <c r="C133" s="47">
        <v>81</v>
      </c>
      <c r="D133" s="47">
        <v>149</v>
      </c>
      <c r="E133" s="47">
        <v>81</v>
      </c>
      <c r="F133" s="69">
        <f t="shared" si="2"/>
        <v>1</v>
      </c>
      <c r="G133" s="70">
        <f t="shared" si="3"/>
        <v>1</v>
      </c>
    </row>
    <row r="134" spans="1:7" x14ac:dyDescent="0.2">
      <c r="A134" s="56" t="s">
        <v>108</v>
      </c>
      <c r="B134" s="47">
        <v>843</v>
      </c>
      <c r="C134" s="47">
        <v>552</v>
      </c>
      <c r="D134" s="47">
        <v>830</v>
      </c>
      <c r="E134" s="47">
        <v>541</v>
      </c>
      <c r="F134" s="69">
        <f t="shared" si="2"/>
        <v>0.98457888493475687</v>
      </c>
      <c r="G134" s="70">
        <f t="shared" si="3"/>
        <v>0.98007246376811596</v>
      </c>
    </row>
    <row r="135" spans="1:7" x14ac:dyDescent="0.2">
      <c r="A135" s="56" t="s">
        <v>55</v>
      </c>
      <c r="B135" s="47">
        <v>736</v>
      </c>
      <c r="C135" s="47">
        <v>479</v>
      </c>
      <c r="D135" s="47">
        <v>723</v>
      </c>
      <c r="E135" s="47">
        <v>468</v>
      </c>
      <c r="F135" s="69">
        <f t="shared" si="2"/>
        <v>0.98233695652173914</v>
      </c>
      <c r="G135" s="70">
        <f t="shared" si="3"/>
        <v>0.97703549060542794</v>
      </c>
    </row>
    <row r="136" spans="1:7" x14ac:dyDescent="0.2">
      <c r="A136" s="56" t="s">
        <v>56</v>
      </c>
      <c r="B136" s="47">
        <v>107</v>
      </c>
      <c r="C136" s="47">
        <v>73</v>
      </c>
      <c r="D136" s="47">
        <v>107</v>
      </c>
      <c r="E136" s="47">
        <v>73</v>
      </c>
      <c r="F136" s="69">
        <f t="shared" ref="F136:F157" si="4">D136/B136</f>
        <v>1</v>
      </c>
      <c r="G136" s="70">
        <f t="shared" ref="G136:G157" si="5">E136/C136</f>
        <v>1</v>
      </c>
    </row>
    <row r="137" spans="1:7" x14ac:dyDescent="0.2">
      <c r="A137" s="56" t="s">
        <v>109</v>
      </c>
      <c r="B137" s="47">
        <v>1218</v>
      </c>
      <c r="C137" s="47">
        <v>788</v>
      </c>
      <c r="D137" s="47">
        <v>1204</v>
      </c>
      <c r="E137" s="47">
        <v>779</v>
      </c>
      <c r="F137" s="69">
        <f t="shared" si="4"/>
        <v>0.9885057471264368</v>
      </c>
      <c r="G137" s="70">
        <f t="shared" si="5"/>
        <v>0.98857868020304573</v>
      </c>
    </row>
    <row r="138" spans="1:7" x14ac:dyDescent="0.2">
      <c r="A138" s="56" t="s">
        <v>55</v>
      </c>
      <c r="B138" s="47">
        <v>1129</v>
      </c>
      <c r="C138" s="47">
        <v>730</v>
      </c>
      <c r="D138" s="47">
        <v>1117</v>
      </c>
      <c r="E138" s="47">
        <v>721</v>
      </c>
      <c r="F138" s="69">
        <f t="shared" si="4"/>
        <v>0.98937112488928258</v>
      </c>
      <c r="G138" s="70">
        <f t="shared" si="5"/>
        <v>0.98767123287671232</v>
      </c>
    </row>
    <row r="139" spans="1:7" x14ac:dyDescent="0.2">
      <c r="A139" s="56" t="s">
        <v>56</v>
      </c>
      <c r="B139" s="47">
        <v>89</v>
      </c>
      <c r="C139" s="47">
        <v>58</v>
      </c>
      <c r="D139" s="47">
        <v>87</v>
      </c>
      <c r="E139" s="47">
        <v>58</v>
      </c>
      <c r="F139" s="69">
        <f t="shared" si="4"/>
        <v>0.97752808988764039</v>
      </c>
      <c r="G139" s="70">
        <f t="shared" si="5"/>
        <v>1</v>
      </c>
    </row>
    <row r="140" spans="1:7" x14ac:dyDescent="0.2">
      <c r="A140" s="56" t="s">
        <v>110</v>
      </c>
      <c r="B140" s="47">
        <v>1151</v>
      </c>
      <c r="C140" s="47">
        <v>716</v>
      </c>
      <c r="D140" s="47">
        <v>1087</v>
      </c>
      <c r="E140" s="47">
        <v>680</v>
      </c>
      <c r="F140" s="69">
        <f t="shared" si="4"/>
        <v>0.94439617723718505</v>
      </c>
      <c r="G140" s="70">
        <f t="shared" si="5"/>
        <v>0.94972067039106145</v>
      </c>
    </row>
    <row r="141" spans="1:7" x14ac:dyDescent="0.2">
      <c r="A141" s="56" t="s">
        <v>55</v>
      </c>
      <c r="B141" s="47">
        <v>1074</v>
      </c>
      <c r="C141" s="47">
        <v>674</v>
      </c>
      <c r="D141" s="47">
        <v>1019</v>
      </c>
      <c r="E141" s="47">
        <v>642</v>
      </c>
      <c r="F141" s="69">
        <f t="shared" si="4"/>
        <v>0.94878957169459965</v>
      </c>
      <c r="G141" s="70">
        <f t="shared" si="5"/>
        <v>0.95252225519287836</v>
      </c>
    </row>
    <row r="142" spans="1:7" x14ac:dyDescent="0.2">
      <c r="A142" s="56" t="s">
        <v>56</v>
      </c>
      <c r="B142" s="47">
        <v>77</v>
      </c>
      <c r="C142" s="47">
        <v>42</v>
      </c>
      <c r="D142" s="47">
        <v>68</v>
      </c>
      <c r="E142" s="47">
        <v>38</v>
      </c>
      <c r="F142" s="69">
        <f t="shared" si="4"/>
        <v>0.88311688311688308</v>
      </c>
      <c r="G142" s="70">
        <f t="shared" si="5"/>
        <v>0.90476190476190477</v>
      </c>
    </row>
    <row r="143" spans="1:7" s="60" customFormat="1" x14ac:dyDescent="0.2">
      <c r="A143" s="57" t="s">
        <v>111</v>
      </c>
      <c r="B143" s="43">
        <v>5570</v>
      </c>
      <c r="C143" s="43">
        <v>3774</v>
      </c>
      <c r="D143" s="43">
        <v>5360</v>
      </c>
      <c r="E143" s="43">
        <v>3629</v>
      </c>
      <c r="F143" s="75">
        <f t="shared" si="4"/>
        <v>0.9622980251346499</v>
      </c>
      <c r="G143" s="76">
        <f t="shared" si="5"/>
        <v>0.96157922628510861</v>
      </c>
    </row>
    <row r="144" spans="1:7" x14ac:dyDescent="0.2">
      <c r="A144" s="56" t="s">
        <v>55</v>
      </c>
      <c r="B144" s="47">
        <v>5240</v>
      </c>
      <c r="C144" s="47">
        <v>3562</v>
      </c>
      <c r="D144" s="47">
        <v>5039</v>
      </c>
      <c r="E144" s="47">
        <v>3424</v>
      </c>
      <c r="F144" s="69">
        <f t="shared" si="4"/>
        <v>0.96164122137404584</v>
      </c>
      <c r="G144" s="70">
        <f t="shared" si="5"/>
        <v>0.96125772038180801</v>
      </c>
    </row>
    <row r="145" spans="1:7" x14ac:dyDescent="0.2">
      <c r="A145" s="56" t="s">
        <v>56</v>
      </c>
      <c r="B145" s="47">
        <v>330</v>
      </c>
      <c r="C145" s="47">
        <v>212</v>
      </c>
      <c r="D145" s="47">
        <v>321</v>
      </c>
      <c r="E145" s="47">
        <v>205</v>
      </c>
      <c r="F145" s="69">
        <f t="shared" si="4"/>
        <v>0.97272727272727277</v>
      </c>
      <c r="G145" s="70">
        <f t="shared" si="5"/>
        <v>0.96698113207547165</v>
      </c>
    </row>
    <row r="146" spans="1:7" x14ac:dyDescent="0.2">
      <c r="A146" s="56" t="s">
        <v>112</v>
      </c>
      <c r="B146" s="47">
        <v>1150</v>
      </c>
      <c r="C146" s="47">
        <v>769</v>
      </c>
      <c r="D146" s="47">
        <v>1126</v>
      </c>
      <c r="E146" s="47">
        <v>756</v>
      </c>
      <c r="F146" s="69">
        <f t="shared" si="4"/>
        <v>0.97913043478260875</v>
      </c>
      <c r="G146" s="70">
        <f t="shared" si="5"/>
        <v>0.98309492847854352</v>
      </c>
    </row>
    <row r="147" spans="1:7" x14ac:dyDescent="0.2">
      <c r="A147" s="56" t="s">
        <v>55</v>
      </c>
      <c r="B147" s="47">
        <v>1061</v>
      </c>
      <c r="C147" s="47">
        <v>713</v>
      </c>
      <c r="D147" s="47">
        <v>1042</v>
      </c>
      <c r="E147" s="47">
        <v>703</v>
      </c>
      <c r="F147" s="69">
        <f t="shared" si="4"/>
        <v>0.98209236569274272</v>
      </c>
      <c r="G147" s="70">
        <f t="shared" si="5"/>
        <v>0.98597475455820471</v>
      </c>
    </row>
    <row r="148" spans="1:7" x14ac:dyDescent="0.2">
      <c r="A148" s="56" t="s">
        <v>56</v>
      </c>
      <c r="B148" s="47">
        <v>89</v>
      </c>
      <c r="C148" s="47">
        <v>56</v>
      </c>
      <c r="D148" s="47">
        <v>84</v>
      </c>
      <c r="E148" s="47">
        <v>53</v>
      </c>
      <c r="F148" s="69">
        <f t="shared" si="4"/>
        <v>0.9438202247191011</v>
      </c>
      <c r="G148" s="70">
        <f t="shared" si="5"/>
        <v>0.9464285714285714</v>
      </c>
    </row>
    <row r="149" spans="1:7" x14ac:dyDescent="0.2">
      <c r="A149" s="73" t="s">
        <v>113</v>
      </c>
      <c r="B149" s="48">
        <v>1194</v>
      </c>
      <c r="C149" s="48">
        <v>742</v>
      </c>
      <c r="D149" s="48">
        <v>1174</v>
      </c>
      <c r="E149" s="48">
        <v>735</v>
      </c>
      <c r="F149" s="69">
        <f t="shared" si="4"/>
        <v>0.98324958123953099</v>
      </c>
      <c r="G149" s="70">
        <f t="shared" si="5"/>
        <v>0.99056603773584906</v>
      </c>
    </row>
    <row r="150" spans="1:7" x14ac:dyDescent="0.2">
      <c r="A150" s="56" t="s">
        <v>55</v>
      </c>
      <c r="B150" s="47">
        <v>1118</v>
      </c>
      <c r="C150" s="47">
        <v>700</v>
      </c>
      <c r="D150" s="47">
        <v>1101</v>
      </c>
      <c r="E150" s="47">
        <v>696</v>
      </c>
      <c r="F150" s="69">
        <f t="shared" si="4"/>
        <v>0.98479427549194987</v>
      </c>
      <c r="G150" s="70">
        <f t="shared" si="5"/>
        <v>0.99428571428571433</v>
      </c>
    </row>
    <row r="151" spans="1:7" x14ac:dyDescent="0.2">
      <c r="A151" s="56" t="s">
        <v>56</v>
      </c>
      <c r="B151" s="47">
        <v>76</v>
      </c>
      <c r="C151" s="47">
        <v>42</v>
      </c>
      <c r="D151" s="47">
        <v>73</v>
      </c>
      <c r="E151" s="47">
        <v>39</v>
      </c>
      <c r="F151" s="69">
        <f t="shared" si="4"/>
        <v>0.96052631578947367</v>
      </c>
      <c r="G151" s="70">
        <f t="shared" si="5"/>
        <v>0.9285714285714286</v>
      </c>
    </row>
    <row r="152" spans="1:7" x14ac:dyDescent="0.2">
      <c r="A152" s="56" t="s">
        <v>114</v>
      </c>
      <c r="B152" s="47">
        <v>1316</v>
      </c>
      <c r="C152" s="47">
        <v>901</v>
      </c>
      <c r="D152" s="47">
        <v>1264</v>
      </c>
      <c r="E152" s="47">
        <v>868</v>
      </c>
      <c r="F152" s="69">
        <f t="shared" si="4"/>
        <v>0.96048632218844987</v>
      </c>
      <c r="G152" s="70">
        <f t="shared" si="5"/>
        <v>0.96337402885682577</v>
      </c>
    </row>
    <row r="153" spans="1:7" x14ac:dyDescent="0.2">
      <c r="A153" s="56" t="s">
        <v>55</v>
      </c>
      <c r="B153" s="47">
        <v>1238</v>
      </c>
      <c r="C153" s="47">
        <v>849</v>
      </c>
      <c r="D153" s="47">
        <v>1186</v>
      </c>
      <c r="E153" s="47">
        <v>816</v>
      </c>
      <c r="F153" s="69">
        <f t="shared" si="4"/>
        <v>0.95799676898222941</v>
      </c>
      <c r="G153" s="70">
        <f t="shared" si="5"/>
        <v>0.96113074204946991</v>
      </c>
    </row>
    <row r="154" spans="1:7" x14ac:dyDescent="0.2">
      <c r="A154" s="56" t="s">
        <v>56</v>
      </c>
      <c r="B154" s="47">
        <v>78</v>
      </c>
      <c r="C154" s="47">
        <v>52</v>
      </c>
      <c r="D154" s="47">
        <v>78</v>
      </c>
      <c r="E154" s="47">
        <v>52</v>
      </c>
      <c r="F154" s="69">
        <f t="shared" si="4"/>
        <v>1</v>
      </c>
      <c r="G154" s="70">
        <f t="shared" si="5"/>
        <v>1</v>
      </c>
    </row>
    <row r="155" spans="1:7" x14ac:dyDescent="0.2">
      <c r="A155" s="56" t="s">
        <v>115</v>
      </c>
      <c r="B155" s="47">
        <v>1910</v>
      </c>
      <c r="C155" s="47">
        <v>1362</v>
      </c>
      <c r="D155" s="47">
        <v>1796</v>
      </c>
      <c r="E155" s="47">
        <v>1270</v>
      </c>
      <c r="F155" s="69">
        <f t="shared" si="4"/>
        <v>0.9403141361256544</v>
      </c>
      <c r="G155" s="70">
        <f t="shared" si="5"/>
        <v>0.9324522760646109</v>
      </c>
    </row>
    <row r="156" spans="1:7" x14ac:dyDescent="0.2">
      <c r="A156" s="56" t="s">
        <v>55</v>
      </c>
      <c r="B156" s="47">
        <v>1823</v>
      </c>
      <c r="C156" s="47">
        <v>1300</v>
      </c>
      <c r="D156" s="47">
        <v>1710</v>
      </c>
      <c r="E156" s="47">
        <v>1209</v>
      </c>
      <c r="F156" s="69">
        <f t="shared" si="4"/>
        <v>0.93801426220515638</v>
      </c>
      <c r="G156" s="70">
        <f t="shared" si="5"/>
        <v>0.93</v>
      </c>
    </row>
    <row r="157" spans="1:7" ht="13.5" thickBot="1" x14ac:dyDescent="0.25">
      <c r="A157" s="58" t="s">
        <v>56</v>
      </c>
      <c r="B157" s="51">
        <v>87</v>
      </c>
      <c r="C157" s="51">
        <v>62</v>
      </c>
      <c r="D157" s="51">
        <v>86</v>
      </c>
      <c r="E157" s="51">
        <v>61</v>
      </c>
      <c r="F157" s="71">
        <f t="shared" si="4"/>
        <v>0.9885057471264368</v>
      </c>
      <c r="G157" s="72">
        <f t="shared" si="5"/>
        <v>0.9838709677419355</v>
      </c>
    </row>
  </sheetData>
  <mergeCells count="7">
    <mergeCell ref="A2:G2"/>
    <mergeCell ref="A4:A6"/>
    <mergeCell ref="B4:E4"/>
    <mergeCell ref="F4:G5"/>
    <mergeCell ref="B5:B6"/>
    <mergeCell ref="C5:C6"/>
    <mergeCell ref="D5:E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10</vt:i4>
      </vt:variant>
      <vt:variant>
        <vt:lpstr>Zone denumite</vt:lpstr>
      </vt:variant>
      <vt:variant>
        <vt:i4>7</vt:i4>
      </vt:variant>
    </vt:vector>
  </HeadingPairs>
  <TitlesOfParts>
    <vt:vector size="17" baseType="lpstr">
      <vt:lpstr>IPT Nivele de inv, profile</vt:lpstr>
      <vt:lpstr>IPT Grupe de varsta</vt:lpstr>
      <vt:lpstr>LICEAL Regiuni, judete, medii</vt:lpstr>
      <vt:lpstr>LICEAL 2017 2018</vt:lpstr>
      <vt:lpstr>LICEAL 2016 2017</vt:lpstr>
      <vt:lpstr>LICEAL 2015 2016 </vt:lpstr>
      <vt:lpstr>LICEAL 2014 2015</vt:lpstr>
      <vt:lpstr>LICEAL 2013 2014</vt:lpstr>
      <vt:lpstr>LICEAL 2012 2013</vt:lpstr>
      <vt:lpstr>LICEAL 2011 2012</vt:lpstr>
      <vt:lpstr>'LICEAL 2011 2012'!Imprimare_titluri</vt:lpstr>
      <vt:lpstr>'LICEAL 2012 2013'!Imprimare_titluri</vt:lpstr>
      <vt:lpstr>'LICEAL 2013 2014'!Imprimare_titluri</vt:lpstr>
      <vt:lpstr>'LICEAL 2014 2015'!Imprimare_titluri</vt:lpstr>
      <vt:lpstr>'LICEAL 2015 2016 '!Imprimare_titluri</vt:lpstr>
      <vt:lpstr>'LICEAL 2016 2017'!Imprimare_titluri</vt:lpstr>
      <vt:lpstr>'LICEAL 2017 2018'!Imprimare_titluri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2018-09-29T09:59:02Z</dcterms:modified>
</cp:coreProperties>
</file>